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460" windowHeight="8880" activeTab="0"/>
  </bookViews>
  <sheets>
    <sheet name="Combind Deadbanding Analysis" sheetId="1" r:id="rId1"/>
    <sheet name="Archive Compression" sheetId="2" r:id="rId2"/>
    <sheet name="Collector Compression" sheetId="3" r:id="rId3"/>
    <sheet name="Sheet1" sheetId="4" r:id="rId4"/>
  </sheets>
  <definedNames/>
  <calcPr fullCalcOnLoad="1"/>
</workbook>
</file>

<file path=xl/comments1.xml><?xml version="1.0" encoding="utf-8"?>
<comments xmlns="http://schemas.openxmlformats.org/spreadsheetml/2006/main">
  <authors>
    <author>Stephen Friedenthal</author>
  </authors>
  <commentList>
    <comment ref="C1" authorId="0">
      <text>
        <r>
          <rPr>
            <b/>
            <sz val="8"/>
            <rFont val="Tahoma"/>
            <family val="0"/>
          </rPr>
          <t>Stephen Friedenthal:</t>
        </r>
        <r>
          <rPr>
            <sz val="8"/>
            <rFont val="Tahoma"/>
            <family val="0"/>
          </rPr>
          <t xml:space="preserve">
</t>
        </r>
        <r>
          <rPr>
            <u val="single"/>
            <sz val="8"/>
            <rFont val="Tahoma"/>
            <family val="2"/>
          </rPr>
          <t>Purpose</t>
        </r>
        <r>
          <rPr>
            <sz val="8"/>
            <rFont val="Tahoma"/>
            <family val="0"/>
          </rPr>
          <t xml:space="preserve">
This spread sheet is intended to demonstrate the effects of collector compression ("dead banding") and archive compression ("rate of change") on how data is stored in the Proficy Historian.  Note that, for simplicity, this uses a sine wave and actual "real world" signals may compress very differently"
</t>
        </r>
        <r>
          <rPr>
            <u val="single"/>
            <sz val="8"/>
            <rFont val="Tahoma"/>
            <family val="2"/>
          </rPr>
          <t>Instructions</t>
        </r>
        <r>
          <rPr>
            <sz val="8"/>
            <rFont val="Tahoma"/>
            <family val="0"/>
          </rPr>
          <t xml:space="preserve">
There are 3 different inputs: dead band %, archive compression %, and signal noise.  By entering differnt combinations you can see the effect of each on the stored values. 
</t>
        </r>
        <r>
          <rPr>
            <u val="single"/>
            <sz val="8"/>
            <rFont val="Tahoma"/>
            <family val="2"/>
          </rPr>
          <t>How to read the chart</t>
        </r>
        <r>
          <rPr>
            <sz val="8"/>
            <rFont val="Tahoma"/>
            <family val="2"/>
          </rPr>
          <t xml:space="preserve">
*  The blue diamonds (polled samples) show the raw data with no compression as received by the collector
*  the red circles show the effect of collector compression by indicating which samples would be stored with collector compression only
* The green squares show the effect of archive compression by indicating which samples would be stored with both the configured collector compression &amp; archive compression settings. 
The red and green trend lines indicate how a chart might trend the data using if collector or archive compression, respectively, are used.
</t>
        </r>
        <r>
          <rPr>
            <u val="single"/>
            <sz val="8"/>
            <rFont val="Tahoma"/>
            <family val="2"/>
          </rPr>
          <t>Note:</t>
        </r>
        <r>
          <rPr>
            <sz val="8"/>
            <rFont val="Tahoma"/>
            <family val="2"/>
          </rPr>
          <t xml:space="preserve">
You will notice that archive compression "always" seems to be on.  i.e., even with all collector settings at 0, you see green squares and a green trend line.  To "remove" simply change the archive % to 20.</t>
        </r>
      </text>
    </comment>
  </commentList>
</comments>
</file>

<file path=xl/comments2.xml><?xml version="1.0" encoding="utf-8"?>
<comments xmlns="http://schemas.openxmlformats.org/spreadsheetml/2006/main">
  <authors>
    <author>Stephen Friedenthal</author>
  </authors>
  <commentList>
    <comment ref="C1" authorId="0">
      <text>
        <r>
          <rPr>
            <b/>
            <sz val="8"/>
            <rFont val="Tahoma"/>
            <family val="0"/>
          </rPr>
          <t>Stephen Friedenthal:</t>
        </r>
        <r>
          <rPr>
            <sz val="8"/>
            <rFont val="Tahoma"/>
            <family val="0"/>
          </rPr>
          <t xml:space="preserve">
</t>
        </r>
        <r>
          <rPr>
            <u val="single"/>
            <sz val="8"/>
            <rFont val="Tahoma"/>
            <family val="2"/>
          </rPr>
          <t>Purpose</t>
        </r>
        <r>
          <rPr>
            <sz val="8"/>
            <rFont val="Tahoma"/>
            <family val="0"/>
          </rPr>
          <t xml:space="preserve">
This spread sheet is intended to demonstrate the effects of collector compression ("dead banding") and archive compression ("rate of change") on how data is stored in the Proficy Historian.  Note that, for simplicity, this uses a sine wave and actual "real world" signals may compress very differently"
</t>
        </r>
        <r>
          <rPr>
            <u val="single"/>
            <sz val="8"/>
            <rFont val="Tahoma"/>
            <family val="2"/>
          </rPr>
          <t>Instructions</t>
        </r>
        <r>
          <rPr>
            <sz val="8"/>
            <rFont val="Tahoma"/>
            <family val="0"/>
          </rPr>
          <t xml:space="preserve">
There are 3 different inputs: dead band %, archive compression %, and signal noise.  By entering differnt combinations you can see the effect of each on the stored values. 
</t>
        </r>
        <r>
          <rPr>
            <u val="single"/>
            <sz val="8"/>
            <rFont val="Tahoma"/>
            <family val="2"/>
          </rPr>
          <t>How to read the chart</t>
        </r>
        <r>
          <rPr>
            <sz val="8"/>
            <rFont val="Tahoma"/>
            <family val="2"/>
          </rPr>
          <t xml:space="preserve">
*  The blue diamonds (polled samples) show the raw data with no compression as received by the collector
*  the red circles show the effect of collector compression by indicating which samples would be stored with collector compression only
* The green squares show the effect of archive compression by indicating which samples would be stored with both the configured collector compression &amp; archive compression settings. 
The red and green trend lines indicate how a chart might trend the data using if collector or archive compression, respectively, are used.
</t>
        </r>
        <r>
          <rPr>
            <u val="single"/>
            <sz val="8"/>
            <rFont val="Tahoma"/>
            <family val="2"/>
          </rPr>
          <t>Note:</t>
        </r>
        <r>
          <rPr>
            <sz val="8"/>
            <rFont val="Tahoma"/>
            <family val="2"/>
          </rPr>
          <t xml:space="preserve">
You will notice that archive compression "always" seems to be on.  i.e., even with all collector settings at 0, you see green squares and a green trend line.  To "remove" simply change the archive % to 20.</t>
        </r>
      </text>
    </comment>
  </commentList>
</comments>
</file>

<file path=xl/comments3.xml><?xml version="1.0" encoding="utf-8"?>
<comments xmlns="http://schemas.openxmlformats.org/spreadsheetml/2006/main">
  <authors>
    <author>Stephen Friedenthal</author>
  </authors>
  <commentList>
    <comment ref="C1" authorId="0">
      <text>
        <r>
          <rPr>
            <b/>
            <sz val="8"/>
            <rFont val="Tahoma"/>
            <family val="0"/>
          </rPr>
          <t>Stephen Friedenthal:</t>
        </r>
        <r>
          <rPr>
            <sz val="8"/>
            <rFont val="Tahoma"/>
            <family val="0"/>
          </rPr>
          <t xml:space="preserve">
</t>
        </r>
        <r>
          <rPr>
            <u val="single"/>
            <sz val="8"/>
            <rFont val="Tahoma"/>
            <family val="2"/>
          </rPr>
          <t>Purpose</t>
        </r>
        <r>
          <rPr>
            <sz val="8"/>
            <rFont val="Tahoma"/>
            <family val="0"/>
          </rPr>
          <t xml:space="preserve">
This spread sheet is intended to demonstrate the effects of collector compression ("dead banding") and archive compression ("rate of change") on how data is stored in the Proficy Historian.  Note that, for simplicity, this uses a sine wave and actual "real world" signals may compress very differently"
</t>
        </r>
        <r>
          <rPr>
            <u val="single"/>
            <sz val="8"/>
            <rFont val="Tahoma"/>
            <family val="2"/>
          </rPr>
          <t>Instructions</t>
        </r>
        <r>
          <rPr>
            <sz val="8"/>
            <rFont val="Tahoma"/>
            <family val="0"/>
          </rPr>
          <t xml:space="preserve">
There are 2 different inputs: dead band % and signal noise.  By entering differnt combinations you can see the effect of each on the stored values. 
</t>
        </r>
        <r>
          <rPr>
            <u val="single"/>
            <sz val="8"/>
            <rFont val="Tahoma"/>
            <family val="2"/>
          </rPr>
          <t>How to read the chart</t>
        </r>
        <r>
          <rPr>
            <sz val="8"/>
            <rFont val="Tahoma"/>
            <family val="2"/>
          </rPr>
          <t xml:space="preserve">
*  The blue diamonds (polled samples) show the raw data with no compression as received by the collector
*  the red circles show the effect of collector compression by indicating which samples would be stored with collector compression only
*  The red  trend line indicates how a chart might trend the data when using collector compression
</t>
        </r>
      </text>
    </comment>
  </commentList>
</comments>
</file>

<file path=xl/sharedStrings.xml><?xml version="1.0" encoding="utf-8"?>
<sst xmlns="http://schemas.openxmlformats.org/spreadsheetml/2006/main" count="74" uniqueCount="46">
  <si>
    <t>Timestamp</t>
  </si>
  <si>
    <t>+Tol</t>
  </si>
  <si>
    <t>-Tol</t>
  </si>
  <si>
    <t>Deadband</t>
  </si>
  <si>
    <t>Lo EGU</t>
  </si>
  <si>
    <t>Hi EGU</t>
  </si>
  <si>
    <t>Exceed DB?</t>
  </si>
  <si>
    <t>Deadband %</t>
  </si>
  <si>
    <t>Trend Line</t>
  </si>
  <si>
    <t>Polled Samples</t>
  </si>
  <si>
    <t>Noise%</t>
  </si>
  <si>
    <t>Noise (% of Range)</t>
  </si>
  <si>
    <t>Sin Fcn Inputs</t>
  </si>
  <si>
    <t>Trend Lookup</t>
  </si>
  <si>
    <t>Ar. +Tol</t>
  </si>
  <si>
    <t>Ar. -Tol</t>
  </si>
  <si>
    <t>Archive Comp DB%</t>
  </si>
  <si>
    <t>Archived Pt.</t>
  </si>
  <si>
    <t>Archive Comp. Trend Line</t>
  </si>
  <si>
    <t>Archive Comp. Trending</t>
  </si>
  <si>
    <t>Archive Comp. Stored Pt.</t>
  </si>
  <si>
    <t>Last Stored Pt.</t>
  </si>
  <si>
    <t>New Val Slope</t>
  </si>
  <si>
    <t>Archive Compression (%)</t>
  </si>
  <si>
    <t>Dead Band (%)</t>
  </si>
  <si>
    <t>Held Val +Slope</t>
  </si>
  <si>
    <t>Held Val -Slope</t>
  </si>
  <si>
    <t>TimeStamp</t>
  </si>
  <si>
    <t>Archive Compression Calculations</t>
  </si>
  <si>
    <t>Coll. Comp. Trend</t>
  </si>
  <si>
    <t>Coll. Comp. Stored Pts.</t>
  </si>
  <si>
    <t>No Comp</t>
  </si>
  <si>
    <t>Coll Only</t>
  </si>
  <si>
    <t>Archive + Coll</t>
  </si>
  <si>
    <t>Pts</t>
  </si>
  <si>
    <t>% Eff</t>
  </si>
  <si>
    <t>Collector &amp; Archive Compression Statistics</t>
  </si>
  <si>
    <t>Function</t>
  </si>
  <si>
    <t>Constant</t>
  </si>
  <si>
    <t>Sin</t>
  </si>
  <si>
    <t>Square</t>
  </si>
  <si>
    <t>2.5</t>
  </si>
  <si>
    <t>Functions</t>
  </si>
  <si>
    <t>Instructions</t>
  </si>
  <si>
    <t>4</t>
  </si>
  <si>
    <t>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</si>
</sst>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ss\ AM/PM"/>
  </numFmts>
  <fonts count="14">
    <font>
      <sz val="10"/>
      <name val="Arial"/>
      <family val="0"/>
    </font>
    <font>
      <b/>
      <sz val="10"/>
      <name val="Arial"/>
      <family val="2"/>
    </font>
    <font>
      <sz val="8"/>
      <name val="Tahoma"/>
      <family val="0"/>
    </font>
    <font>
      <b/>
      <sz val="8"/>
      <name val="Tahoma"/>
      <family val="0"/>
    </font>
    <font>
      <u val="single"/>
      <sz val="8"/>
      <name val="Tahoma"/>
      <family val="2"/>
    </font>
    <font>
      <sz val="10.25"/>
      <name val="Arial"/>
      <family val="2"/>
    </font>
    <font>
      <b/>
      <sz val="12"/>
      <name val="Arial"/>
      <family val="2"/>
    </font>
    <font>
      <sz val="18.25"/>
      <name val="Arial"/>
      <family val="0"/>
    </font>
    <font>
      <sz val="17.75"/>
      <name val="Arial"/>
      <family val="0"/>
    </font>
    <font>
      <sz val="9.25"/>
      <name val="Arial"/>
      <family val="2"/>
    </font>
    <font>
      <u val="single"/>
      <sz val="10"/>
      <color indexed="12"/>
      <name val="Arial"/>
      <family val="0"/>
    </font>
    <font>
      <u val="single"/>
      <sz val="10"/>
      <color indexed="36"/>
      <name val="Arial"/>
      <family val="0"/>
    </font>
    <font>
      <b/>
      <sz val="10"/>
      <color indexed="12"/>
      <name val="Arial"/>
      <family val="2"/>
    </font>
    <font>
      <b/>
      <sz val="8"/>
      <name val="Arial"/>
      <family val="2"/>
    </font>
  </fonts>
  <fills count="2">
    <fill>
      <patternFill/>
    </fill>
    <fill>
      <patternFill patternType="gray125"/>
    </fill>
  </fills>
  <borders count="19">
    <border>
      <left/>
      <right/>
      <top/>
      <bottom/>
      <diagonal/>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164" fontId="0" fillId="0" borderId="0" xfId="0" applyNumberFormat="1" applyAlignment="1">
      <alignment/>
    </xf>
    <xf numFmtId="0" fontId="1" fillId="0" borderId="0" xfId="0" applyFont="1" applyAlignment="1">
      <alignment/>
    </xf>
    <xf numFmtId="2" fontId="0" fillId="0" borderId="0" xfId="0" applyNumberFormat="1" applyAlignment="1">
      <alignment/>
    </xf>
    <xf numFmtId="0" fontId="1" fillId="0" borderId="0" xfId="0" applyFont="1" applyAlignment="1" quotePrefix="1">
      <alignment/>
    </xf>
    <xf numFmtId="10"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0" fontId="1" fillId="0" borderId="3" xfId="0" applyFont="1" applyBorder="1" applyAlignment="1">
      <alignment/>
    </xf>
    <xf numFmtId="0" fontId="1" fillId="0" borderId="4" xfId="0" applyFont="1" applyFill="1" applyBorder="1" applyAlignment="1">
      <alignment/>
    </xf>
    <xf numFmtId="0" fontId="1" fillId="0" borderId="4" xfId="0" applyFont="1" applyFill="1" applyBorder="1" applyAlignment="1">
      <alignment horizontal="center"/>
    </xf>
    <xf numFmtId="0" fontId="1" fillId="0" borderId="4" xfId="0" applyFont="1" applyBorder="1" applyAlignment="1">
      <alignment/>
    </xf>
    <xf numFmtId="0" fontId="1" fillId="0" borderId="5" xfId="0" applyFont="1" applyBorder="1" applyAlignment="1">
      <alignment/>
    </xf>
    <xf numFmtId="0" fontId="0" fillId="0" borderId="0" xfId="0" applyBorder="1" applyAlignment="1">
      <alignment/>
    </xf>
    <xf numFmtId="2" fontId="0" fillId="0" borderId="0" xfId="0" applyNumberFormat="1" applyBorder="1" applyAlignment="1">
      <alignment horizontal="center"/>
    </xf>
    <xf numFmtId="2" fontId="0" fillId="0" borderId="0" xfId="0" applyNumberFormat="1" applyBorder="1" applyAlignment="1">
      <alignment/>
    </xf>
    <xf numFmtId="164" fontId="0" fillId="0" borderId="0" xfId="0" applyNumberFormat="1" applyBorder="1" applyAlignment="1">
      <alignment/>
    </xf>
    <xf numFmtId="2" fontId="0" fillId="0" borderId="6" xfId="0" applyNumberFormat="1" applyBorder="1" applyAlignment="1">
      <alignment/>
    </xf>
    <xf numFmtId="0" fontId="0" fillId="0" borderId="6" xfId="0" applyBorder="1" applyAlignment="1">
      <alignment/>
    </xf>
    <xf numFmtId="0" fontId="0" fillId="0" borderId="7" xfId="0" applyBorder="1" applyAlignment="1">
      <alignment/>
    </xf>
    <xf numFmtId="164" fontId="0" fillId="0" borderId="7" xfId="0" applyNumberFormat="1" applyBorder="1" applyAlignment="1">
      <alignment/>
    </xf>
    <xf numFmtId="0" fontId="0" fillId="0" borderId="8" xfId="0" applyBorder="1" applyAlignment="1">
      <alignment/>
    </xf>
    <xf numFmtId="164" fontId="0" fillId="0" borderId="9" xfId="0" applyNumberFormat="1" applyBorder="1" applyAlignment="1">
      <alignment/>
    </xf>
    <xf numFmtId="0" fontId="0" fillId="0" borderId="10" xfId="0"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0" fontId="0" fillId="0" borderId="17" xfId="0" applyNumberFormat="1" applyBorder="1" applyAlignment="1">
      <alignment horizontal="center"/>
    </xf>
    <xf numFmtId="10" fontId="0" fillId="0" borderId="18" xfId="0" applyNumberFormat="1" applyBorder="1" applyAlignment="1">
      <alignment horizontal="center"/>
    </xf>
    <xf numFmtId="0" fontId="1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Effect of Collector &amp; Archive Compression on Data Collection</a:t>
            </a:r>
          </a:p>
        </c:rich>
      </c:tx>
      <c:layout/>
      <c:spPr>
        <a:noFill/>
        <a:ln>
          <a:noFill/>
        </a:ln>
      </c:spPr>
    </c:title>
    <c:plotArea>
      <c:layout>
        <c:manualLayout>
          <c:xMode val="edge"/>
          <c:yMode val="edge"/>
          <c:x val="0.00975"/>
          <c:y val="0.0825"/>
          <c:w val="0.966"/>
          <c:h val="0.89675"/>
        </c:manualLayout>
      </c:layout>
      <c:scatterChart>
        <c:scatterStyle val="lineMarker"/>
        <c:varyColors val="0"/>
        <c:ser>
          <c:idx val="0"/>
          <c:order val="0"/>
          <c:tx>
            <c:strRef>
              <c:f>Sheet1!$B$6</c:f>
              <c:strCache>
                <c:ptCount val="1"/>
                <c:pt idx="0">
                  <c:v>Polled Samples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Sheet1!$A$7:$A$103</c:f>
              <c:strCache>
                <c:ptCount val="97"/>
                <c:pt idx="0">
                  <c:v>38307.333333333336</c:v>
                </c:pt>
                <c:pt idx="1">
                  <c:v>38307.333391203705</c:v>
                </c:pt>
                <c:pt idx="2">
                  <c:v>38307.333449074074</c:v>
                </c:pt>
                <c:pt idx="3">
                  <c:v>38307.333506944444</c:v>
                </c:pt>
                <c:pt idx="4">
                  <c:v>38307.33356481481</c:v>
                </c:pt>
                <c:pt idx="5">
                  <c:v>38307.33362268518</c:v>
                </c:pt>
                <c:pt idx="6">
                  <c:v>38307.33368055555</c:v>
                </c:pt>
                <c:pt idx="7">
                  <c:v>38307.33373842592</c:v>
                </c:pt>
                <c:pt idx="8">
                  <c:v>38307.33379629629</c:v>
                </c:pt>
                <c:pt idx="9">
                  <c:v>38307.33385416666</c:v>
                </c:pt>
                <c:pt idx="10">
                  <c:v>38307.33391203703</c:v>
                </c:pt>
                <c:pt idx="11">
                  <c:v>38307.3339699074</c:v>
                </c:pt>
                <c:pt idx="12">
                  <c:v>38307.33402777777</c:v>
                </c:pt>
                <c:pt idx="13">
                  <c:v>38307.33408564814</c:v>
                </c:pt>
                <c:pt idx="14">
                  <c:v>38307.33414351851</c:v>
                </c:pt>
                <c:pt idx="15">
                  <c:v>38307.334201388876</c:v>
                </c:pt>
                <c:pt idx="16">
                  <c:v>38307.334259259245</c:v>
                </c:pt>
                <c:pt idx="17">
                  <c:v>38307.334317129615</c:v>
                </c:pt>
                <c:pt idx="18">
                  <c:v>38307.334374999984</c:v>
                </c:pt>
                <c:pt idx="19">
                  <c:v>38307.33443287035</c:v>
                </c:pt>
                <c:pt idx="20">
                  <c:v>38307.33449074072</c:v>
                </c:pt>
                <c:pt idx="21">
                  <c:v>38307.33454861109</c:v>
                </c:pt>
                <c:pt idx="22">
                  <c:v>38307.33460648146</c:v>
                </c:pt>
                <c:pt idx="23">
                  <c:v>38307.33466435183</c:v>
                </c:pt>
                <c:pt idx="24">
                  <c:v>38307.3347222222</c:v>
                </c:pt>
                <c:pt idx="25">
                  <c:v>38307.33478009257</c:v>
                </c:pt>
                <c:pt idx="26">
                  <c:v>38307.33483796294</c:v>
                </c:pt>
                <c:pt idx="27">
                  <c:v>38307.33489583331</c:v>
                </c:pt>
                <c:pt idx="28">
                  <c:v>38307.33495370368</c:v>
                </c:pt>
                <c:pt idx="29">
                  <c:v>38307.33501157405</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38307.33553240737</c:v>
                </c:pt>
                <c:pt idx="39">
                  <c:v>38307.33559027774</c:v>
                </c:pt>
                <c:pt idx="40">
                  <c:v>38307.33564814811</c:v>
                </c:pt>
                <c:pt idx="41">
                  <c:v>38307.33570601848</c:v>
                </c:pt>
                <c:pt idx="42">
                  <c:v>38307.33576388885</c:v>
                </c:pt>
                <c:pt idx="43">
                  <c:v>38307.33582175922</c:v>
                </c:pt>
                <c:pt idx="44">
                  <c:v>38307.33587962959</c:v>
                </c:pt>
                <c:pt idx="45">
                  <c:v>38307.335937499956</c:v>
                </c:pt>
                <c:pt idx="46">
                  <c:v>38307.335995370326</c:v>
                </c:pt>
                <c:pt idx="47">
                  <c:v>38307.336053240695</c:v>
                </c:pt>
                <c:pt idx="48">
                  <c:v>38307.336111111064</c:v>
                </c:pt>
                <c:pt idx="49">
                  <c:v>38307.336168981434</c:v>
                </c:pt>
                <c:pt idx="50">
                  <c:v>38307.3362268518</c:v>
                </c:pt>
                <c:pt idx="51">
                  <c:v>38307.33628472217</c:v>
                </c:pt>
                <c:pt idx="52">
                  <c:v>38307.33634259254</c:v>
                </c:pt>
                <c:pt idx="53">
                  <c:v>38307.33640046291</c:v>
                </c:pt>
                <c:pt idx="54">
                  <c:v>38307.33645833328</c:v>
                </c:pt>
                <c:pt idx="55">
                  <c:v>38307.33651620365</c:v>
                </c:pt>
                <c:pt idx="56">
                  <c:v>38307.33657407402</c:v>
                </c:pt>
                <c:pt idx="57">
                  <c:v>38307.33663194439</c:v>
                </c:pt>
                <c:pt idx="58">
                  <c:v>38307.33668981476</c:v>
                </c:pt>
                <c:pt idx="59">
                  <c:v>38307.33674768513</c:v>
                </c:pt>
                <c:pt idx="60">
                  <c:v>38307.3368055555</c:v>
                </c:pt>
                <c:pt idx="61">
                  <c:v>38307.336863425866</c:v>
                </c:pt>
                <c:pt idx="62">
                  <c:v>38307.336921296235</c:v>
                </c:pt>
                <c:pt idx="63">
                  <c:v>38307.336979166605</c:v>
                </c:pt>
                <c:pt idx="64">
                  <c:v>38307.337037036974</c:v>
                </c:pt>
                <c:pt idx="65">
                  <c:v>38307.33709490734</c:v>
                </c:pt>
                <c:pt idx="66">
                  <c:v>38307.33715277771</c:v>
                </c:pt>
                <c:pt idx="67">
                  <c:v>38307.33721064808</c:v>
                </c:pt>
                <c:pt idx="68">
                  <c:v>38307.33726851845</c:v>
                </c:pt>
                <c:pt idx="69">
                  <c:v>38307.33732638882</c:v>
                </c:pt>
                <c:pt idx="70">
                  <c:v>38307.33738425919</c:v>
                </c:pt>
                <c:pt idx="71">
                  <c:v>38307.33744212956</c:v>
                </c:pt>
                <c:pt idx="72">
                  <c:v>38307.33749999993</c:v>
                </c:pt>
                <c:pt idx="73">
                  <c:v>38307.3375578703</c:v>
                </c:pt>
                <c:pt idx="74">
                  <c:v>38307.33761574067</c:v>
                </c:pt>
                <c:pt idx="75">
                  <c:v>38307.33767361104</c:v>
                </c:pt>
                <c:pt idx="76">
                  <c:v>38307.337731481406</c:v>
                </c:pt>
                <c:pt idx="77">
                  <c:v>38307.337789351775</c:v>
                </c:pt>
                <c:pt idx="78">
                  <c:v>38307.337847222145</c:v>
                </c:pt>
                <c:pt idx="79">
                  <c:v>38307.337905092514</c:v>
                </c:pt>
                <c:pt idx="80">
                  <c:v>38307.33796296288</c:v>
                </c:pt>
                <c:pt idx="81">
                  <c:v>38307.33802083325</c:v>
                </c:pt>
                <c:pt idx="82">
                  <c:v>38307.33807870362</c:v>
                </c:pt>
                <c:pt idx="83">
                  <c:v>38307.33813657399</c:v>
                </c:pt>
                <c:pt idx="84">
                  <c:v>38307.33819444436</c:v>
                </c:pt>
                <c:pt idx="85">
                  <c:v>38307.33825231473</c:v>
                </c:pt>
                <c:pt idx="86">
                  <c:v>38307.3383101851</c:v>
                </c:pt>
                <c:pt idx="87">
                  <c:v>38307.33836805547</c:v>
                </c:pt>
                <c:pt idx="88">
                  <c:v>38307.33842592584</c:v>
                </c:pt>
                <c:pt idx="89">
                  <c:v>38307.33848379621</c:v>
                </c:pt>
                <c:pt idx="90">
                  <c:v>38307.33854166658</c:v>
                </c:pt>
                <c:pt idx="91">
                  <c:v>38307.338599536946</c:v>
                </c:pt>
                <c:pt idx="92">
                  <c:v>38307.338657407316</c:v>
                </c:pt>
                <c:pt idx="93">
                  <c:v>38307.338715277685</c:v>
                </c:pt>
                <c:pt idx="94">
                  <c:v>38307.338773148054</c:v>
                </c:pt>
                <c:pt idx="95">
                  <c:v>38307.338831018424</c:v>
                </c:pt>
                <c:pt idx="96">
                  <c:v>38307.33888888879</c:v>
                </c:pt>
              </c:strCache>
            </c:strRef>
          </c:xVal>
          <c:yVal>
            <c:numRef>
              <c:f>Sheet1!$B$7:$B$103</c:f>
              <c:numCache>
                <c:ptCount val="97"/>
                <c:pt idx="0">
                  <c:v>90</c:v>
                </c:pt>
                <c:pt idx="1">
                  <c:v>110.77205799820727</c:v>
                </c:pt>
                <c:pt idx="2">
                  <c:v>120.22824426513822</c:v>
                </c:pt>
                <c:pt idx="3">
                  <c:v>132.9505729904205</c:v>
                </c:pt>
                <c:pt idx="4">
                  <c:v>138.54860051926005</c:v>
                </c:pt>
                <c:pt idx="5">
                  <c:v>146.3567666059838</c:v>
                </c:pt>
                <c:pt idx="6">
                  <c:v>165.4224757054551</c:v>
                </c:pt>
                <c:pt idx="7">
                  <c:v>176.85221475882506</c:v>
                </c:pt>
                <c:pt idx="8">
                  <c:v>181.4853967280961</c:v>
                </c:pt>
                <c:pt idx="9">
                  <c:v>183.47609973898992</c:v>
                </c:pt>
                <c:pt idx="10">
                  <c:v>190.2715179433269</c:v>
                </c:pt>
                <c:pt idx="11">
                  <c:v>204.69393404712142</c:v>
                </c:pt>
                <c:pt idx="12">
                  <c:v>203.3376792396058</c:v>
                </c:pt>
                <c:pt idx="13">
                  <c:v>210.00098337129648</c:v>
                </c:pt>
                <c:pt idx="14">
                  <c:v>211.92090106580966</c:v>
                </c:pt>
                <c:pt idx="15">
                  <c:v>215.33277718619502</c:v>
                </c:pt>
                <c:pt idx="16">
                  <c:v>210.34343061099653</c:v>
                </c:pt>
                <c:pt idx="17">
                  <c:v>216.67667701769534</c:v>
                </c:pt>
                <c:pt idx="18">
                  <c:v>208.8853960475211</c:v>
                </c:pt>
                <c:pt idx="19">
                  <c:v>198.51731539220148</c:v>
                </c:pt>
                <c:pt idx="20">
                  <c:v>194.3632221367403</c:v>
                </c:pt>
                <c:pt idx="21">
                  <c:v>189.68499404200404</c:v>
                </c:pt>
                <c:pt idx="22">
                  <c:v>190.55373943923647</c:v>
                </c:pt>
                <c:pt idx="23">
                  <c:v>182.85346797897893</c:v>
                </c:pt>
                <c:pt idx="24">
                  <c:v>180.6574291892102</c:v>
                </c:pt>
                <c:pt idx="25">
                  <c:v>165.57886207916434</c:v>
                </c:pt>
                <c:pt idx="26">
                  <c:v>163.18324813067508</c:v>
                </c:pt>
                <c:pt idx="27">
                  <c:v>153.17502777969835</c:v>
                </c:pt>
                <c:pt idx="28">
                  <c:v>128.7761619705622</c:v>
                </c:pt>
                <c:pt idx="29">
                  <c:v>128.23692360558294</c:v>
                </c:pt>
                <c:pt idx="30">
                  <c:v>115.26518418170203</c:v>
                </c:pt>
                <c:pt idx="31">
                  <c:v>106.84930015115</c:v>
                </c:pt>
                <c:pt idx="32">
                  <c:v>88.26554996292725</c:v>
                </c:pt>
                <c:pt idx="33">
                  <c:v>73.01320353782145</c:v>
                </c:pt>
                <c:pt idx="34">
                  <c:v>68.16896105925646</c:v>
                </c:pt>
                <c:pt idx="35">
                  <c:v>54.16862003333522</c:v>
                </c:pt>
                <c:pt idx="36">
                  <c:v>51.48630000471209</c:v>
                </c:pt>
                <c:pt idx="37">
                  <c:v>31.28601701892182</c:v>
                </c:pt>
                <c:pt idx="38">
                  <c:v>29.52559881900196</c:v>
                </c:pt>
                <c:pt idx="39">
                  <c:v>13.64791727208427</c:v>
                </c:pt>
                <c:pt idx="40">
                  <c:v>12.459756437096354</c:v>
                </c:pt>
                <c:pt idx="41">
                  <c:v>5.723400107658575</c:v>
                </c:pt>
                <c:pt idx="42">
                  <c:v>-6.88825484163022</c:v>
                </c:pt>
                <c:pt idx="43">
                  <c:v>-12.014316015665786</c:v>
                </c:pt>
                <c:pt idx="44">
                  <c:v>-14.081300951372018</c:v>
                </c:pt>
                <c:pt idx="45">
                  <c:v>-16.051974618221863</c:v>
                </c:pt>
                <c:pt idx="46">
                  <c:v>-14.890644947407221</c:v>
                </c:pt>
                <c:pt idx="47">
                  <c:v>-17.2298929682206</c:v>
                </c:pt>
                <c:pt idx="48">
                  <c:v>-14.48740967163348</c:v>
                </c:pt>
                <c:pt idx="49">
                  <c:v>-8.24718153067879</c:v>
                </c:pt>
                <c:pt idx="50">
                  <c:v>-15.827104248493983</c:v>
                </c:pt>
                <c:pt idx="51">
                  <c:v>-10.986543750745694</c:v>
                </c:pt>
                <c:pt idx="52">
                  <c:v>-9.974461922842115</c:v>
                </c:pt>
                <c:pt idx="53">
                  <c:v>0.8651280124235985</c:v>
                </c:pt>
                <c:pt idx="54">
                  <c:v>14.467189797509018</c:v>
                </c:pt>
                <c:pt idx="55">
                  <c:v>22.247672187849396</c:v>
                </c:pt>
                <c:pt idx="56">
                  <c:v>26.036071730678664</c:v>
                </c:pt>
                <c:pt idx="57">
                  <c:v>33.31251735758896</c:v>
                </c:pt>
                <c:pt idx="58">
                  <c:v>43.00507149123672</c:v>
                </c:pt>
                <c:pt idx="59">
                  <c:v>53.87432121370125</c:v>
                </c:pt>
                <c:pt idx="60">
                  <c:v>67.57534208912516</c:v>
                </c:pt>
                <c:pt idx="61">
                  <c:v>76.48512090517957</c:v>
                </c:pt>
                <c:pt idx="62">
                  <c:v>87.25431473280022</c:v>
                </c:pt>
                <c:pt idx="63">
                  <c:v>97.56007405312614</c:v>
                </c:pt>
                <c:pt idx="64">
                  <c:v>114.76969910724809</c:v>
                </c:pt>
                <c:pt idx="65">
                  <c:v>120.38349428242077</c:v>
                </c:pt>
                <c:pt idx="66">
                  <c:v>126.42890853347471</c:v>
                </c:pt>
                <c:pt idx="67">
                  <c:v>148.45671043074555</c:v>
                </c:pt>
                <c:pt idx="68">
                  <c:v>158.74459813893063</c:v>
                </c:pt>
                <c:pt idx="69">
                  <c:v>163.90202167051214</c:v>
                </c:pt>
                <c:pt idx="70">
                  <c:v>169.65962055334964</c:v>
                </c:pt>
                <c:pt idx="71">
                  <c:v>181.29942605315873</c:v>
                </c:pt>
                <c:pt idx="72">
                  <c:v>195.1713751275182</c:v>
                </c:pt>
                <c:pt idx="73">
                  <c:v>187.90223794997334</c:v>
                </c:pt>
                <c:pt idx="74">
                  <c:v>203.98398449272275</c:v>
                </c:pt>
                <c:pt idx="75">
                  <c:v>204.26234148674047</c:v>
                </c:pt>
                <c:pt idx="76">
                  <c:v>215.36773887785586</c:v>
                </c:pt>
                <c:pt idx="77">
                  <c:v>215.30059941154707</c:v>
                </c:pt>
                <c:pt idx="78">
                  <c:v>207.674185745928</c:v>
                </c:pt>
                <c:pt idx="79">
                  <c:v>208.67201536741004</c:v>
                </c:pt>
                <c:pt idx="80">
                  <c:v>216.58650815272853</c:v>
                </c:pt>
                <c:pt idx="81">
                  <c:v>201.55108280839946</c:v>
                </c:pt>
                <c:pt idx="82">
                  <c:v>210.10070813992363</c:v>
                </c:pt>
                <c:pt idx="83">
                  <c:v>198.2206471312562</c:v>
                </c:pt>
                <c:pt idx="84">
                  <c:v>189.72941467803187</c:v>
                </c:pt>
                <c:pt idx="85">
                  <c:v>192.35087024071754</c:v>
                </c:pt>
                <c:pt idx="86">
                  <c:v>177.67571298280234</c:v>
                </c:pt>
                <c:pt idx="87">
                  <c:v>177.98052596856476</c:v>
                </c:pt>
                <c:pt idx="88">
                  <c:v>162.0593960810546</c:v>
                </c:pt>
                <c:pt idx="89">
                  <c:v>158.16351968960154</c:v>
                </c:pt>
                <c:pt idx="90">
                  <c:v>144.78884937119923</c:v>
                </c:pt>
                <c:pt idx="91">
                  <c:v>136.52960051227058</c:v>
                </c:pt>
                <c:pt idx="92">
                  <c:v>117.09463396271497</c:v>
                </c:pt>
                <c:pt idx="93">
                  <c:v>114.12210062355908</c:v>
                </c:pt>
                <c:pt idx="94">
                  <c:v>98.26060075582035</c:v>
                </c:pt>
                <c:pt idx="95">
                  <c:v>95.04888621429178</c:v>
                </c:pt>
                <c:pt idx="96">
                  <c:v>79.95309143191065</c:v>
                </c:pt>
              </c:numCache>
            </c:numRef>
          </c:yVal>
          <c:smooth val="0"/>
        </c:ser>
        <c:ser>
          <c:idx val="1"/>
          <c:order val="1"/>
          <c:tx>
            <c:strRef>
              <c:f>Sheet1!$G$6</c:f>
              <c:strCache>
                <c:ptCount val="1"/>
                <c:pt idx="0">
                  <c:v>Coll. Comp. Stored Pts.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errBars>
            <c:errDir val="y"/>
            <c:errBarType val="both"/>
            <c:errValType val="cust"/>
            <c:plus>
              <c:numRef>
                <c:f>Sheet1!$A$4</c:f>
                <c:numCache>
                  <c:ptCount val="1"/>
                  <c:pt idx="0">
                    <c:v>2.25</c:v>
                  </c:pt>
                </c:numCache>
              </c:numRef>
            </c:plus>
            <c:minus>
              <c:numRef>
                <c:f>Sheet1!$A$4</c:f>
                <c:numCache>
                  <c:ptCount val="1"/>
                  <c:pt idx="0">
                    <c:v>2.25</c:v>
                  </c:pt>
                </c:numCache>
              </c:numRef>
            </c:minus>
            <c:noEndCap val="0"/>
            <c:spPr>
              <a:ln w="12700">
                <a:solidFill>
                  <a:srgbClr val="0000FF"/>
                </a:solidFill>
              </a:ln>
            </c:spPr>
          </c:errBars>
          <c:xVal>
            <c:strRef>
              <c:f>Sheet1!$F$7:$F$103</c:f>
              <c:strCache>
                <c:ptCount val="97"/>
                <c:pt idx="0">
                  <c:v>38307.333333333336</c:v>
                </c:pt>
                <c:pt idx="1">
                  <c:v>38307.333391203705</c:v>
                </c:pt>
                <c:pt idx="2">
                  <c:v>38307.333449074074</c:v>
                </c:pt>
                <c:pt idx="3">
                  <c:v>38307.333506944444</c:v>
                </c:pt>
                <c:pt idx="4">
                  <c:v>38307.33356481481</c:v>
                </c:pt>
                <c:pt idx="5">
                  <c:v>38307.33362268518</c:v>
                </c:pt>
                <c:pt idx="6">
                  <c:v>38307.33368055555</c:v>
                </c:pt>
                <c:pt idx="7">
                  <c:v>38307.33373842592</c:v>
                </c:pt>
                <c:pt idx="8">
                  <c:v>38307.33379629629</c:v>
                </c:pt>
                <c:pt idx="9">
                  <c:v>38307.33385416666</c:v>
                </c:pt>
                <c:pt idx="10">
                  <c:v>38307.33391203703</c:v>
                </c:pt>
                <c:pt idx="11">
                  <c:v>38307.3339699074</c:v>
                </c:pt>
                <c:pt idx="12">
                  <c:v>38307.33402777777</c:v>
                </c:pt>
                <c:pt idx="13">
                  <c:v>38307.33408564814</c:v>
                </c:pt>
                <c:pt idx="14">
                  <c:v>38307.33414351851</c:v>
                </c:pt>
                <c:pt idx="15">
                  <c:v>38307.334201388876</c:v>
                </c:pt>
                <c:pt idx="16">
                  <c:v>38307.334259259245</c:v>
                </c:pt>
                <c:pt idx="17">
                  <c:v>38307.334317129615</c:v>
                </c:pt>
                <c:pt idx="18">
                  <c:v>38307.334374999984</c:v>
                </c:pt>
                <c:pt idx="19">
                  <c:v>38307.33443287035</c:v>
                </c:pt>
                <c:pt idx="20">
                  <c:v>38307.33449074072</c:v>
                </c:pt>
                <c:pt idx="21">
                  <c:v>38307.33454861109</c:v>
                </c:pt>
                <c:pt idx="22">
                  <c:v>38307.33460648146</c:v>
                </c:pt>
                <c:pt idx="23">
                  <c:v>38307.33466435183</c:v>
                </c:pt>
                <c:pt idx="24">
                  <c:v>38307.3347222222</c:v>
                </c:pt>
                <c:pt idx="25">
                  <c:v>38307.33478009257</c:v>
                </c:pt>
                <c:pt idx="26">
                  <c:v>38307.33483796294</c:v>
                </c:pt>
                <c:pt idx="27">
                  <c:v>38307.33489583331</c:v>
                </c:pt>
                <c:pt idx="28">
                  <c:v>38307.33495370368</c:v>
                </c:pt>
                <c:pt idx="29">
                  <c:v>38307.33501157405</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38307.33553240737</c:v>
                </c:pt>
                <c:pt idx="39">
                  <c:v>38307.33559027774</c:v>
                </c:pt>
                <c:pt idx="40">
                  <c:v>38307.33564814811</c:v>
                </c:pt>
                <c:pt idx="41">
                  <c:v>38307.33570601848</c:v>
                </c:pt>
                <c:pt idx="42">
                  <c:v>38307.33576388885</c:v>
                </c:pt>
                <c:pt idx="43">
                  <c:v>38307.33582175922</c:v>
                </c:pt>
                <c:pt idx="44">
                  <c:v>38307.33587962959</c:v>
                </c:pt>
                <c:pt idx="45">
                  <c:v>38307.335937499956</c:v>
                </c:pt>
                <c:pt idx="46">
                  <c:v>38307.335995370326</c:v>
                </c:pt>
                <c:pt idx="47">
                  <c:v>38307.336053240695</c:v>
                </c:pt>
                <c:pt idx="48">
                  <c:v>38307.336111111064</c:v>
                </c:pt>
                <c:pt idx="49">
                  <c:v>38307.336168981434</c:v>
                </c:pt>
                <c:pt idx="50">
                  <c:v>38307.3362268518</c:v>
                </c:pt>
                <c:pt idx="51">
                  <c:v>38307.33628472217</c:v>
                </c:pt>
                <c:pt idx="52">
                  <c:v>38307.33634259254</c:v>
                </c:pt>
                <c:pt idx="53">
                  <c:v>38307.33640046291</c:v>
                </c:pt>
                <c:pt idx="54">
                  <c:v>38307.33645833328</c:v>
                </c:pt>
                <c:pt idx="55">
                  <c:v>38307.33651620365</c:v>
                </c:pt>
                <c:pt idx="56">
                  <c:v>38307.33657407402</c:v>
                </c:pt>
                <c:pt idx="57">
                  <c:v>38307.33663194439</c:v>
                </c:pt>
                <c:pt idx="58">
                  <c:v>38307.33668981476</c:v>
                </c:pt>
                <c:pt idx="59">
                  <c:v>38307.33674768513</c:v>
                </c:pt>
                <c:pt idx="60">
                  <c:v>38307.3368055555</c:v>
                </c:pt>
                <c:pt idx="61">
                  <c:v>38307.336863425866</c:v>
                </c:pt>
                <c:pt idx="62">
                  <c:v>38307.336921296235</c:v>
                </c:pt>
                <c:pt idx="63">
                  <c:v>38307.336979166605</c:v>
                </c:pt>
                <c:pt idx="64">
                  <c:v>38307.337037036974</c:v>
                </c:pt>
                <c:pt idx="65">
                  <c:v>38307.33709490734</c:v>
                </c:pt>
                <c:pt idx="66">
                  <c:v>38307.33715277771</c:v>
                </c:pt>
                <c:pt idx="67">
                  <c:v>38307.33721064808</c:v>
                </c:pt>
                <c:pt idx="68">
                  <c:v>38307.33726851845</c:v>
                </c:pt>
                <c:pt idx="69">
                  <c:v>38307.33732638882</c:v>
                </c:pt>
                <c:pt idx="70">
                  <c:v>38307.33738425919</c:v>
                </c:pt>
                <c:pt idx="71">
                  <c:v>38307.33744212956</c:v>
                </c:pt>
                <c:pt idx="72">
                  <c:v>38307.33749999993</c:v>
                </c:pt>
                <c:pt idx="73">
                  <c:v>38307.3375578703</c:v>
                </c:pt>
                <c:pt idx="74">
                  <c:v>38307.33761574067</c:v>
                </c:pt>
                <c:pt idx="75">
                  <c:v>38307.33767361104</c:v>
                </c:pt>
                <c:pt idx="76">
                  <c:v>38307.337731481406</c:v>
                </c:pt>
                <c:pt idx="77">
                  <c:v>38307.337789351775</c:v>
                </c:pt>
                <c:pt idx="78">
                  <c:v>38307.337847222145</c:v>
                </c:pt>
                <c:pt idx="79">
                  <c:v>38307.337905092514</c:v>
                </c:pt>
                <c:pt idx="80">
                  <c:v>38307.33796296288</c:v>
                </c:pt>
                <c:pt idx="81">
                  <c:v>38307.33802083325</c:v>
                </c:pt>
                <c:pt idx="82">
                  <c:v>38307.33807870362</c:v>
                </c:pt>
                <c:pt idx="83">
                  <c:v>38307.33813657399</c:v>
                </c:pt>
                <c:pt idx="84">
                  <c:v>38307.33819444436</c:v>
                </c:pt>
                <c:pt idx="85">
                  <c:v>38307.33825231473</c:v>
                </c:pt>
                <c:pt idx="86">
                  <c:v>38307.3383101851</c:v>
                </c:pt>
                <c:pt idx="87">
                  <c:v>38307.33836805547</c:v>
                </c:pt>
                <c:pt idx="88">
                  <c:v>38307.33842592584</c:v>
                </c:pt>
                <c:pt idx="89">
                  <c:v>38307.33848379621</c:v>
                </c:pt>
                <c:pt idx="90">
                  <c:v>38307.33854166658</c:v>
                </c:pt>
                <c:pt idx="91">
                  <c:v>38307.338599536946</c:v>
                </c:pt>
                <c:pt idx="92">
                  <c:v>38307.338657407316</c:v>
                </c:pt>
                <c:pt idx="93">
                  <c:v>38307.338715277685</c:v>
                </c:pt>
                <c:pt idx="94">
                  <c:v>38307.338773148054</c:v>
                </c:pt>
                <c:pt idx="95">
                  <c:v>38307.338831018424</c:v>
                </c:pt>
                <c:pt idx="96">
                  <c:v>38307.33888888879</c:v>
                </c:pt>
              </c:strCache>
            </c:strRef>
          </c:xVal>
          <c:yVal>
            <c:numRef>
              <c:f>Sheet1!$G$7:$G$103</c:f>
              <c:numCache>
                <c:ptCount val="97"/>
                <c:pt idx="0">
                  <c:v>90</c:v>
                </c:pt>
                <c:pt idx="1">
                  <c:v>110.77205799820727</c:v>
                </c:pt>
                <c:pt idx="2">
                  <c:v>120.22824426513822</c:v>
                </c:pt>
                <c:pt idx="3">
                  <c:v>132.9505729904205</c:v>
                </c:pt>
                <c:pt idx="4">
                  <c:v>138.54860051926005</c:v>
                </c:pt>
                <c:pt idx="5">
                  <c:v>146.3567666059838</c:v>
                </c:pt>
                <c:pt idx="6">
                  <c:v>165.4224757054551</c:v>
                </c:pt>
                <c:pt idx="7">
                  <c:v>176.85221475882506</c:v>
                </c:pt>
                <c:pt idx="8">
                  <c:v>181.4853967280961</c:v>
                </c:pt>
                <c:pt idx="9">
                  <c:v>-999</c:v>
                </c:pt>
                <c:pt idx="10">
                  <c:v>190.2715179433269</c:v>
                </c:pt>
                <c:pt idx="11">
                  <c:v>204.69393404712142</c:v>
                </c:pt>
                <c:pt idx="12">
                  <c:v>-999</c:v>
                </c:pt>
                <c:pt idx="13">
                  <c:v>210.00098337129648</c:v>
                </c:pt>
                <c:pt idx="14">
                  <c:v>-999</c:v>
                </c:pt>
                <c:pt idx="15">
                  <c:v>215.33277718619502</c:v>
                </c:pt>
                <c:pt idx="16">
                  <c:v>210.34343061099653</c:v>
                </c:pt>
                <c:pt idx="17">
                  <c:v>216.67667701769534</c:v>
                </c:pt>
                <c:pt idx="18">
                  <c:v>208.8853960475211</c:v>
                </c:pt>
                <c:pt idx="19">
                  <c:v>198.51731539220148</c:v>
                </c:pt>
                <c:pt idx="20">
                  <c:v>194.3632221367403</c:v>
                </c:pt>
                <c:pt idx="21">
                  <c:v>189.68499404200404</c:v>
                </c:pt>
                <c:pt idx="22">
                  <c:v>-999</c:v>
                </c:pt>
                <c:pt idx="23">
                  <c:v>182.85346797897893</c:v>
                </c:pt>
                <c:pt idx="24">
                  <c:v>-999</c:v>
                </c:pt>
                <c:pt idx="25">
                  <c:v>165.57886207916434</c:v>
                </c:pt>
                <c:pt idx="26">
                  <c:v>163.18324813067508</c:v>
                </c:pt>
                <c:pt idx="27">
                  <c:v>153.17502777969835</c:v>
                </c:pt>
                <c:pt idx="28">
                  <c:v>128.7761619705622</c:v>
                </c:pt>
                <c:pt idx="29">
                  <c:v>-999</c:v>
                </c:pt>
                <c:pt idx="30">
                  <c:v>115.26518418170203</c:v>
                </c:pt>
                <c:pt idx="31">
                  <c:v>106.84930015115</c:v>
                </c:pt>
                <c:pt idx="32">
                  <c:v>88.26554996292725</c:v>
                </c:pt>
                <c:pt idx="33">
                  <c:v>73.01320353782145</c:v>
                </c:pt>
                <c:pt idx="34">
                  <c:v>68.16896105925646</c:v>
                </c:pt>
                <c:pt idx="35">
                  <c:v>54.16862003333522</c:v>
                </c:pt>
                <c:pt idx="36">
                  <c:v>51.48630000471209</c:v>
                </c:pt>
                <c:pt idx="37">
                  <c:v>31.28601701892182</c:v>
                </c:pt>
                <c:pt idx="38">
                  <c:v>-999</c:v>
                </c:pt>
                <c:pt idx="39">
                  <c:v>13.64791727208427</c:v>
                </c:pt>
                <c:pt idx="40">
                  <c:v>-999</c:v>
                </c:pt>
                <c:pt idx="41">
                  <c:v>5.723400107658575</c:v>
                </c:pt>
                <c:pt idx="42">
                  <c:v>-6.88825484163022</c:v>
                </c:pt>
                <c:pt idx="43">
                  <c:v>-12.014316015665786</c:v>
                </c:pt>
                <c:pt idx="44">
                  <c:v>-999</c:v>
                </c:pt>
                <c:pt idx="45">
                  <c:v>-16.051974618221863</c:v>
                </c:pt>
                <c:pt idx="46">
                  <c:v>-999</c:v>
                </c:pt>
                <c:pt idx="47">
                  <c:v>-999</c:v>
                </c:pt>
                <c:pt idx="48">
                  <c:v>-999</c:v>
                </c:pt>
                <c:pt idx="49">
                  <c:v>-8.24718153067879</c:v>
                </c:pt>
                <c:pt idx="50">
                  <c:v>-15.827104248493983</c:v>
                </c:pt>
                <c:pt idx="51">
                  <c:v>-10.986543750745694</c:v>
                </c:pt>
                <c:pt idx="52">
                  <c:v>-999</c:v>
                </c:pt>
                <c:pt idx="53">
                  <c:v>0.8651280124235985</c:v>
                </c:pt>
                <c:pt idx="54">
                  <c:v>14.467189797509018</c:v>
                </c:pt>
                <c:pt idx="55">
                  <c:v>22.247672187849396</c:v>
                </c:pt>
                <c:pt idx="56">
                  <c:v>26.036071730678664</c:v>
                </c:pt>
                <c:pt idx="57">
                  <c:v>33.31251735758896</c:v>
                </c:pt>
                <c:pt idx="58">
                  <c:v>43.00507149123672</c:v>
                </c:pt>
                <c:pt idx="59">
                  <c:v>53.87432121370125</c:v>
                </c:pt>
                <c:pt idx="60">
                  <c:v>67.57534208912516</c:v>
                </c:pt>
                <c:pt idx="61">
                  <c:v>76.48512090517957</c:v>
                </c:pt>
                <c:pt idx="62">
                  <c:v>87.25431473280022</c:v>
                </c:pt>
                <c:pt idx="63">
                  <c:v>97.56007405312614</c:v>
                </c:pt>
                <c:pt idx="64">
                  <c:v>114.76969910724809</c:v>
                </c:pt>
                <c:pt idx="65">
                  <c:v>120.38349428242077</c:v>
                </c:pt>
                <c:pt idx="66">
                  <c:v>126.42890853347471</c:v>
                </c:pt>
                <c:pt idx="67">
                  <c:v>148.45671043074555</c:v>
                </c:pt>
                <c:pt idx="68">
                  <c:v>158.74459813893063</c:v>
                </c:pt>
                <c:pt idx="69">
                  <c:v>163.90202167051214</c:v>
                </c:pt>
                <c:pt idx="70">
                  <c:v>169.65962055334964</c:v>
                </c:pt>
                <c:pt idx="71">
                  <c:v>181.29942605315873</c:v>
                </c:pt>
                <c:pt idx="72">
                  <c:v>195.1713751275182</c:v>
                </c:pt>
                <c:pt idx="73">
                  <c:v>187.90223794997334</c:v>
                </c:pt>
                <c:pt idx="74">
                  <c:v>203.98398449272275</c:v>
                </c:pt>
                <c:pt idx="75">
                  <c:v>-999</c:v>
                </c:pt>
                <c:pt idx="76">
                  <c:v>215.36773887785586</c:v>
                </c:pt>
                <c:pt idx="77">
                  <c:v>-999</c:v>
                </c:pt>
                <c:pt idx="78">
                  <c:v>207.674185745928</c:v>
                </c:pt>
                <c:pt idx="79">
                  <c:v>-999</c:v>
                </c:pt>
                <c:pt idx="80">
                  <c:v>216.58650815272853</c:v>
                </c:pt>
                <c:pt idx="81">
                  <c:v>201.55108280839946</c:v>
                </c:pt>
                <c:pt idx="82">
                  <c:v>210.10070813992363</c:v>
                </c:pt>
                <c:pt idx="83">
                  <c:v>198.2206471312562</c:v>
                </c:pt>
                <c:pt idx="84">
                  <c:v>189.72941467803187</c:v>
                </c:pt>
                <c:pt idx="85">
                  <c:v>192.35087024071754</c:v>
                </c:pt>
                <c:pt idx="86">
                  <c:v>177.67571298280234</c:v>
                </c:pt>
                <c:pt idx="87">
                  <c:v>-999</c:v>
                </c:pt>
                <c:pt idx="88">
                  <c:v>162.0593960810546</c:v>
                </c:pt>
                <c:pt idx="89">
                  <c:v>158.16351968960154</c:v>
                </c:pt>
                <c:pt idx="90">
                  <c:v>144.78884937119923</c:v>
                </c:pt>
                <c:pt idx="91">
                  <c:v>136.52960051227058</c:v>
                </c:pt>
                <c:pt idx="92">
                  <c:v>117.09463396271497</c:v>
                </c:pt>
                <c:pt idx="93">
                  <c:v>114.12210062355908</c:v>
                </c:pt>
                <c:pt idx="94">
                  <c:v>98.26060075582035</c:v>
                </c:pt>
                <c:pt idx="95">
                  <c:v>95.04888621429178</c:v>
                </c:pt>
                <c:pt idx="96">
                  <c:v>79.95309143191065</c:v>
                </c:pt>
              </c:numCache>
            </c:numRef>
          </c:yVal>
          <c:smooth val="0"/>
        </c:ser>
        <c:ser>
          <c:idx val="2"/>
          <c:order val="2"/>
          <c:tx>
            <c:strRef>
              <c:f>Sheet1!$I$6</c:f>
              <c:strCache>
                <c:ptCount val="1"/>
                <c:pt idx="0">
                  <c:v>Coll. Comp. Trend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Sheet1!$H$7:$H$103</c:f>
              <c:strCache>
                <c:ptCount val="97"/>
                <c:pt idx="0">
                  <c:v>38307.333333333336</c:v>
                </c:pt>
                <c:pt idx="1">
                  <c:v>38307.333391203705</c:v>
                </c:pt>
                <c:pt idx="2">
                  <c:v>38307.333449074074</c:v>
                </c:pt>
                <c:pt idx="3">
                  <c:v>38307.333506944444</c:v>
                </c:pt>
                <c:pt idx="4">
                  <c:v>38307.33356481481</c:v>
                </c:pt>
                <c:pt idx="5">
                  <c:v>38307.33362268518</c:v>
                </c:pt>
                <c:pt idx="6">
                  <c:v>38307.33368055555</c:v>
                </c:pt>
                <c:pt idx="7">
                  <c:v>38307.33373842592</c:v>
                </c:pt>
                <c:pt idx="8">
                  <c:v>38307.33379629629</c:v>
                </c:pt>
                <c:pt idx="9">
                  <c:v>38307.33379629629</c:v>
                </c:pt>
                <c:pt idx="10">
                  <c:v>38307.33391203703</c:v>
                </c:pt>
                <c:pt idx="11">
                  <c:v>38307.3339699074</c:v>
                </c:pt>
                <c:pt idx="12">
                  <c:v>38307.3339699074</c:v>
                </c:pt>
                <c:pt idx="13">
                  <c:v>38307.33408564814</c:v>
                </c:pt>
                <c:pt idx="14">
                  <c:v>38307.33408564814</c:v>
                </c:pt>
                <c:pt idx="15">
                  <c:v>38307.334201388876</c:v>
                </c:pt>
                <c:pt idx="16">
                  <c:v>38307.334259259245</c:v>
                </c:pt>
                <c:pt idx="17">
                  <c:v>38307.334317129615</c:v>
                </c:pt>
                <c:pt idx="18">
                  <c:v>38307.334374999984</c:v>
                </c:pt>
                <c:pt idx="19">
                  <c:v>38307.33443287035</c:v>
                </c:pt>
                <c:pt idx="20">
                  <c:v>38307.33449074072</c:v>
                </c:pt>
                <c:pt idx="21">
                  <c:v>38307.33454861109</c:v>
                </c:pt>
                <c:pt idx="22">
                  <c:v>38307.33454861109</c:v>
                </c:pt>
                <c:pt idx="23">
                  <c:v>38307.33466435183</c:v>
                </c:pt>
                <c:pt idx="24">
                  <c:v>38307.33466435183</c:v>
                </c:pt>
                <c:pt idx="25">
                  <c:v>38307.33478009257</c:v>
                </c:pt>
                <c:pt idx="26">
                  <c:v>38307.33483796294</c:v>
                </c:pt>
                <c:pt idx="27">
                  <c:v>38307.33489583331</c:v>
                </c:pt>
                <c:pt idx="28">
                  <c:v>38307.33495370368</c:v>
                </c:pt>
                <c:pt idx="29">
                  <c:v>38307.33495370368</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38307.335474537</c:v>
                </c:pt>
                <c:pt idx="39">
                  <c:v>38307.33559027774</c:v>
                </c:pt>
                <c:pt idx="40">
                  <c:v>38307.33559027774</c:v>
                </c:pt>
                <c:pt idx="41">
                  <c:v>38307.33570601848</c:v>
                </c:pt>
                <c:pt idx="42">
                  <c:v>38307.33576388885</c:v>
                </c:pt>
                <c:pt idx="43">
                  <c:v>38307.33582175922</c:v>
                </c:pt>
                <c:pt idx="44">
                  <c:v>38307.33582175922</c:v>
                </c:pt>
                <c:pt idx="45">
                  <c:v>38307.335937499956</c:v>
                </c:pt>
                <c:pt idx="46">
                  <c:v>38307.335937499956</c:v>
                </c:pt>
                <c:pt idx="47">
                  <c:v>38307.335937499956</c:v>
                </c:pt>
                <c:pt idx="48">
                  <c:v>38307.335937499956</c:v>
                </c:pt>
                <c:pt idx="49">
                  <c:v>38307.336168981434</c:v>
                </c:pt>
                <c:pt idx="50">
                  <c:v>38307.3362268518</c:v>
                </c:pt>
                <c:pt idx="51">
                  <c:v>38307.33628472217</c:v>
                </c:pt>
                <c:pt idx="52">
                  <c:v>38307.33628472217</c:v>
                </c:pt>
                <c:pt idx="53">
                  <c:v>38307.33640046291</c:v>
                </c:pt>
                <c:pt idx="54">
                  <c:v>38307.33645833328</c:v>
                </c:pt>
                <c:pt idx="55">
                  <c:v>38307.33651620365</c:v>
                </c:pt>
                <c:pt idx="56">
                  <c:v>38307.33657407402</c:v>
                </c:pt>
                <c:pt idx="57">
                  <c:v>38307.33663194439</c:v>
                </c:pt>
                <c:pt idx="58">
                  <c:v>38307.33668981476</c:v>
                </c:pt>
                <c:pt idx="59">
                  <c:v>38307.33674768513</c:v>
                </c:pt>
                <c:pt idx="60">
                  <c:v>38307.3368055555</c:v>
                </c:pt>
                <c:pt idx="61">
                  <c:v>38307.336863425866</c:v>
                </c:pt>
                <c:pt idx="62">
                  <c:v>38307.336921296235</c:v>
                </c:pt>
                <c:pt idx="63">
                  <c:v>38307.336979166605</c:v>
                </c:pt>
                <c:pt idx="64">
                  <c:v>38307.337037036974</c:v>
                </c:pt>
                <c:pt idx="65">
                  <c:v>38307.33709490734</c:v>
                </c:pt>
                <c:pt idx="66">
                  <c:v>38307.33715277771</c:v>
                </c:pt>
                <c:pt idx="67">
                  <c:v>38307.33721064808</c:v>
                </c:pt>
                <c:pt idx="68">
                  <c:v>38307.33726851845</c:v>
                </c:pt>
                <c:pt idx="69">
                  <c:v>38307.33732638882</c:v>
                </c:pt>
                <c:pt idx="70">
                  <c:v>38307.33738425919</c:v>
                </c:pt>
                <c:pt idx="71">
                  <c:v>38307.33744212956</c:v>
                </c:pt>
                <c:pt idx="72">
                  <c:v>38307.33749999993</c:v>
                </c:pt>
                <c:pt idx="73">
                  <c:v>38307.3375578703</c:v>
                </c:pt>
                <c:pt idx="74">
                  <c:v>38307.33761574067</c:v>
                </c:pt>
                <c:pt idx="75">
                  <c:v>38307.33761574067</c:v>
                </c:pt>
                <c:pt idx="76">
                  <c:v>38307.337731481406</c:v>
                </c:pt>
                <c:pt idx="77">
                  <c:v>38307.337731481406</c:v>
                </c:pt>
                <c:pt idx="78">
                  <c:v>38307.337847222145</c:v>
                </c:pt>
                <c:pt idx="79">
                  <c:v>38307.337847222145</c:v>
                </c:pt>
                <c:pt idx="80">
                  <c:v>38307.33796296288</c:v>
                </c:pt>
                <c:pt idx="81">
                  <c:v>38307.33802083325</c:v>
                </c:pt>
                <c:pt idx="82">
                  <c:v>38307.33807870362</c:v>
                </c:pt>
                <c:pt idx="83">
                  <c:v>38307.33813657399</c:v>
                </c:pt>
                <c:pt idx="84">
                  <c:v>38307.33819444436</c:v>
                </c:pt>
                <c:pt idx="85">
                  <c:v>38307.33825231473</c:v>
                </c:pt>
                <c:pt idx="86">
                  <c:v>38307.3383101851</c:v>
                </c:pt>
                <c:pt idx="87">
                  <c:v>38307.3383101851</c:v>
                </c:pt>
                <c:pt idx="88">
                  <c:v>38307.33842592584</c:v>
                </c:pt>
                <c:pt idx="89">
                  <c:v>38307.33848379621</c:v>
                </c:pt>
                <c:pt idx="90">
                  <c:v>38307.33854166658</c:v>
                </c:pt>
                <c:pt idx="91">
                  <c:v>38307.338599536946</c:v>
                </c:pt>
                <c:pt idx="92">
                  <c:v>38307.338657407316</c:v>
                </c:pt>
                <c:pt idx="93">
                  <c:v>38307.338715277685</c:v>
                </c:pt>
                <c:pt idx="94">
                  <c:v>38307.338773148054</c:v>
                </c:pt>
                <c:pt idx="95">
                  <c:v>38307.338831018424</c:v>
                </c:pt>
                <c:pt idx="96">
                  <c:v>38307.33888888879</c:v>
                </c:pt>
              </c:strCache>
            </c:strRef>
          </c:xVal>
          <c:yVal>
            <c:numRef>
              <c:f>Sheet1!$I$7:$I$103</c:f>
              <c:numCache>
                <c:ptCount val="97"/>
                <c:pt idx="0">
                  <c:v>90</c:v>
                </c:pt>
                <c:pt idx="1">
                  <c:v>110.77205799820727</c:v>
                </c:pt>
                <c:pt idx="2">
                  <c:v>120.22824426513822</c:v>
                </c:pt>
                <c:pt idx="3">
                  <c:v>132.9505729904205</c:v>
                </c:pt>
                <c:pt idx="4">
                  <c:v>138.54860051926005</c:v>
                </c:pt>
                <c:pt idx="5">
                  <c:v>146.3567666059838</c:v>
                </c:pt>
                <c:pt idx="6">
                  <c:v>165.4224757054551</c:v>
                </c:pt>
                <c:pt idx="7">
                  <c:v>176.85221475882506</c:v>
                </c:pt>
                <c:pt idx="8">
                  <c:v>181.4853967280961</c:v>
                </c:pt>
                <c:pt idx="9">
                  <c:v>181.4853967280961</c:v>
                </c:pt>
                <c:pt idx="10">
                  <c:v>190.2715179433269</c:v>
                </c:pt>
                <c:pt idx="11">
                  <c:v>204.69393404712142</c:v>
                </c:pt>
                <c:pt idx="12">
                  <c:v>204.69393404712142</c:v>
                </c:pt>
                <c:pt idx="13">
                  <c:v>210.00098337129648</c:v>
                </c:pt>
                <c:pt idx="14">
                  <c:v>210.00098337129648</c:v>
                </c:pt>
                <c:pt idx="15">
                  <c:v>215.33277718619502</c:v>
                </c:pt>
                <c:pt idx="16">
                  <c:v>210.34343061099653</c:v>
                </c:pt>
                <c:pt idx="17">
                  <c:v>216.67667701769534</c:v>
                </c:pt>
                <c:pt idx="18">
                  <c:v>208.8853960475211</c:v>
                </c:pt>
                <c:pt idx="19">
                  <c:v>198.51731539220148</c:v>
                </c:pt>
                <c:pt idx="20">
                  <c:v>194.3632221367403</c:v>
                </c:pt>
                <c:pt idx="21">
                  <c:v>189.68499404200404</c:v>
                </c:pt>
                <c:pt idx="22">
                  <c:v>189.68499404200404</c:v>
                </c:pt>
                <c:pt idx="23">
                  <c:v>182.85346797897893</c:v>
                </c:pt>
                <c:pt idx="24">
                  <c:v>182.85346797897893</c:v>
                </c:pt>
                <c:pt idx="25">
                  <c:v>165.57886207916434</c:v>
                </c:pt>
                <c:pt idx="26">
                  <c:v>163.18324813067508</c:v>
                </c:pt>
                <c:pt idx="27">
                  <c:v>153.17502777969835</c:v>
                </c:pt>
                <c:pt idx="28">
                  <c:v>128.7761619705622</c:v>
                </c:pt>
                <c:pt idx="29">
                  <c:v>128.7761619705622</c:v>
                </c:pt>
                <c:pt idx="30">
                  <c:v>115.26518418170203</c:v>
                </c:pt>
                <c:pt idx="31">
                  <c:v>106.84930015115</c:v>
                </c:pt>
                <c:pt idx="32">
                  <c:v>88.26554996292725</c:v>
                </c:pt>
                <c:pt idx="33">
                  <c:v>73.01320353782145</c:v>
                </c:pt>
                <c:pt idx="34">
                  <c:v>68.16896105925646</c:v>
                </c:pt>
                <c:pt idx="35">
                  <c:v>54.16862003333522</c:v>
                </c:pt>
                <c:pt idx="36">
                  <c:v>51.48630000471209</c:v>
                </c:pt>
                <c:pt idx="37">
                  <c:v>31.28601701892182</c:v>
                </c:pt>
                <c:pt idx="38">
                  <c:v>31.28601701892182</c:v>
                </c:pt>
                <c:pt idx="39">
                  <c:v>13.64791727208427</c:v>
                </c:pt>
                <c:pt idx="40">
                  <c:v>13.64791727208427</c:v>
                </c:pt>
                <c:pt idx="41">
                  <c:v>5.723400107658575</c:v>
                </c:pt>
                <c:pt idx="42">
                  <c:v>-6.88825484163022</c:v>
                </c:pt>
                <c:pt idx="43">
                  <c:v>-12.014316015665786</c:v>
                </c:pt>
                <c:pt idx="44">
                  <c:v>-12.014316015665786</c:v>
                </c:pt>
                <c:pt idx="45">
                  <c:v>-16.051974618221863</c:v>
                </c:pt>
                <c:pt idx="46">
                  <c:v>-16.051974618221863</c:v>
                </c:pt>
                <c:pt idx="47">
                  <c:v>-16.051974618221863</c:v>
                </c:pt>
                <c:pt idx="48">
                  <c:v>-16.051974618221863</c:v>
                </c:pt>
                <c:pt idx="49">
                  <c:v>-8.24718153067879</c:v>
                </c:pt>
                <c:pt idx="50">
                  <c:v>-15.827104248493983</c:v>
                </c:pt>
                <c:pt idx="51">
                  <c:v>-10.986543750745694</c:v>
                </c:pt>
                <c:pt idx="52">
                  <c:v>-10.986543750745694</c:v>
                </c:pt>
                <c:pt idx="53">
                  <c:v>0.8651280124235985</c:v>
                </c:pt>
                <c:pt idx="54">
                  <c:v>14.467189797509018</c:v>
                </c:pt>
                <c:pt idx="55">
                  <c:v>22.247672187849396</c:v>
                </c:pt>
                <c:pt idx="56">
                  <c:v>26.036071730678664</c:v>
                </c:pt>
                <c:pt idx="57">
                  <c:v>33.31251735758896</c:v>
                </c:pt>
                <c:pt idx="58">
                  <c:v>43.00507149123672</c:v>
                </c:pt>
                <c:pt idx="59">
                  <c:v>53.87432121370125</c:v>
                </c:pt>
                <c:pt idx="60">
                  <c:v>67.57534208912516</c:v>
                </c:pt>
                <c:pt idx="61">
                  <c:v>76.48512090517957</c:v>
                </c:pt>
                <c:pt idx="62">
                  <c:v>87.25431473280022</c:v>
                </c:pt>
                <c:pt idx="63">
                  <c:v>97.56007405312614</c:v>
                </c:pt>
                <c:pt idx="64">
                  <c:v>114.76969910724809</c:v>
                </c:pt>
                <c:pt idx="65">
                  <c:v>120.38349428242077</c:v>
                </c:pt>
                <c:pt idx="66">
                  <c:v>126.42890853347471</c:v>
                </c:pt>
                <c:pt idx="67">
                  <c:v>148.45671043074555</c:v>
                </c:pt>
                <c:pt idx="68">
                  <c:v>158.74459813893063</c:v>
                </c:pt>
                <c:pt idx="69">
                  <c:v>163.90202167051214</c:v>
                </c:pt>
                <c:pt idx="70">
                  <c:v>169.65962055334964</c:v>
                </c:pt>
                <c:pt idx="71">
                  <c:v>181.29942605315873</c:v>
                </c:pt>
                <c:pt idx="72">
                  <c:v>195.1713751275182</c:v>
                </c:pt>
                <c:pt idx="73">
                  <c:v>187.90223794997334</c:v>
                </c:pt>
                <c:pt idx="74">
                  <c:v>203.98398449272275</c:v>
                </c:pt>
                <c:pt idx="75">
                  <c:v>203.98398449272275</c:v>
                </c:pt>
                <c:pt idx="76">
                  <c:v>215.36773887785586</c:v>
                </c:pt>
                <c:pt idx="77">
                  <c:v>215.36773887785586</c:v>
                </c:pt>
                <c:pt idx="78">
                  <c:v>207.674185745928</c:v>
                </c:pt>
                <c:pt idx="79">
                  <c:v>207.674185745928</c:v>
                </c:pt>
                <c:pt idx="80">
                  <c:v>216.58650815272853</c:v>
                </c:pt>
                <c:pt idx="81">
                  <c:v>201.55108280839946</c:v>
                </c:pt>
                <c:pt idx="82">
                  <c:v>210.10070813992363</c:v>
                </c:pt>
                <c:pt idx="83">
                  <c:v>198.2206471312562</c:v>
                </c:pt>
                <c:pt idx="84">
                  <c:v>189.72941467803187</c:v>
                </c:pt>
                <c:pt idx="85">
                  <c:v>192.35087024071754</c:v>
                </c:pt>
                <c:pt idx="86">
                  <c:v>177.67571298280234</c:v>
                </c:pt>
                <c:pt idx="87">
                  <c:v>177.67571298280234</c:v>
                </c:pt>
                <c:pt idx="88">
                  <c:v>162.0593960810546</c:v>
                </c:pt>
                <c:pt idx="89">
                  <c:v>158.16351968960154</c:v>
                </c:pt>
                <c:pt idx="90">
                  <c:v>144.78884937119923</c:v>
                </c:pt>
                <c:pt idx="91">
                  <c:v>136.52960051227058</c:v>
                </c:pt>
                <c:pt idx="92">
                  <c:v>117.09463396271497</c:v>
                </c:pt>
                <c:pt idx="93">
                  <c:v>114.12210062355908</c:v>
                </c:pt>
                <c:pt idx="94">
                  <c:v>98.26060075582035</c:v>
                </c:pt>
                <c:pt idx="95">
                  <c:v>95.04888621429178</c:v>
                </c:pt>
                <c:pt idx="96">
                  <c:v>79.95309143191065</c:v>
                </c:pt>
              </c:numCache>
            </c:numRef>
          </c:yVal>
          <c:smooth val="0"/>
        </c:ser>
        <c:ser>
          <c:idx val="3"/>
          <c:order val="3"/>
          <c:tx>
            <c:strRef>
              <c:f>Sheet1!$U$6</c:f>
              <c:strCache>
                <c:ptCount val="1"/>
                <c:pt idx="0">
                  <c:v>Archive Comp. Stored Pt.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8000"/>
              </a:solidFill>
              <a:ln>
                <a:solidFill>
                  <a:srgbClr val="008000"/>
                </a:solidFill>
              </a:ln>
            </c:spPr>
          </c:marker>
          <c:xVal>
            <c:strRef>
              <c:f>Sheet1!$T$7:$T$103</c:f>
              <c:strCache>
                <c:ptCount val="97"/>
                <c:pt idx="0">
                  <c:v>38307.333333333336</c:v>
                </c:pt>
                <c:pt idx="1">
                  <c:v>38307.333391203705</c:v>
                </c:pt>
                <c:pt idx="2">
                  <c:v>38307.333449074074</c:v>
                </c:pt>
                <c:pt idx="3">
                  <c:v>38307.333506944444</c:v>
                </c:pt>
                <c:pt idx="4">
                  <c:v>38307.33356481481</c:v>
                </c:pt>
                <c:pt idx="5">
                  <c:v>38307.33362268518</c:v>
                </c:pt>
                <c:pt idx="6">
                  <c:v>38307.33368055555</c:v>
                </c:pt>
                <c:pt idx="7">
                  <c:v>38307.33373842592</c:v>
                </c:pt>
                <c:pt idx="8">
                  <c:v>38307.33379629629</c:v>
                </c:pt>
                <c:pt idx="9">
                  <c:v>38307.33379629629</c:v>
                </c:pt>
                <c:pt idx="10">
                  <c:v>38307.33391203703</c:v>
                </c:pt>
                <c:pt idx="11">
                  <c:v>38307.3339699074</c:v>
                </c:pt>
                <c:pt idx="12">
                  <c:v>38307.3339699074</c:v>
                </c:pt>
                <c:pt idx="13">
                  <c:v>38307.33408564814</c:v>
                </c:pt>
                <c:pt idx="14">
                  <c:v>38307.33408564814</c:v>
                </c:pt>
                <c:pt idx="15">
                  <c:v>38307.334201388876</c:v>
                </c:pt>
                <c:pt idx="16">
                  <c:v>38307.334259259245</c:v>
                </c:pt>
                <c:pt idx="17">
                  <c:v>38307.334317129615</c:v>
                </c:pt>
                <c:pt idx="18">
                  <c:v>38307.334374999984</c:v>
                </c:pt>
                <c:pt idx="19">
                  <c:v>38307.33443287035</c:v>
                </c:pt>
                <c:pt idx="20">
                  <c:v>38307.33449074072</c:v>
                </c:pt>
                <c:pt idx="21">
                  <c:v>38307.33454861109</c:v>
                </c:pt>
                <c:pt idx="22">
                  <c:v>38307.33454861109</c:v>
                </c:pt>
                <c:pt idx="23">
                  <c:v>38307.33466435183</c:v>
                </c:pt>
                <c:pt idx="24">
                  <c:v>38307.33466435183</c:v>
                </c:pt>
                <c:pt idx="25">
                  <c:v>38307.33478009257</c:v>
                </c:pt>
                <c:pt idx="26">
                  <c:v>38307.33483796294</c:v>
                </c:pt>
                <c:pt idx="27">
                  <c:v>38307.33489583331</c:v>
                </c:pt>
                <c:pt idx="28">
                  <c:v>38307.33495370368</c:v>
                </c:pt>
                <c:pt idx="29">
                  <c:v>38307.33495370368</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38307.335474537</c:v>
                </c:pt>
                <c:pt idx="39">
                  <c:v>38307.33559027774</c:v>
                </c:pt>
                <c:pt idx="40">
                  <c:v>38307.33559027774</c:v>
                </c:pt>
                <c:pt idx="41">
                  <c:v>38307.33570601848</c:v>
                </c:pt>
                <c:pt idx="42">
                  <c:v>38307.33576388885</c:v>
                </c:pt>
                <c:pt idx="43">
                  <c:v>38307.33582175922</c:v>
                </c:pt>
                <c:pt idx="44">
                  <c:v>38307.33582175922</c:v>
                </c:pt>
                <c:pt idx="45">
                  <c:v>38307.335937499956</c:v>
                </c:pt>
                <c:pt idx="46">
                  <c:v>38307.335937499956</c:v>
                </c:pt>
                <c:pt idx="47">
                  <c:v>38307.335937499956</c:v>
                </c:pt>
                <c:pt idx="48">
                  <c:v>38307.335937499956</c:v>
                </c:pt>
                <c:pt idx="49">
                  <c:v>38307.336168981434</c:v>
                </c:pt>
                <c:pt idx="50">
                  <c:v>38307.3362268518</c:v>
                </c:pt>
                <c:pt idx="51">
                  <c:v>38307.33628472217</c:v>
                </c:pt>
                <c:pt idx="52">
                  <c:v>38307.33628472217</c:v>
                </c:pt>
                <c:pt idx="53">
                  <c:v>38307.33640046291</c:v>
                </c:pt>
                <c:pt idx="54">
                  <c:v>38307.33645833328</c:v>
                </c:pt>
                <c:pt idx="55">
                  <c:v>38307.33651620365</c:v>
                </c:pt>
                <c:pt idx="56">
                  <c:v>38307.33657407402</c:v>
                </c:pt>
                <c:pt idx="57">
                  <c:v>38307.33663194439</c:v>
                </c:pt>
                <c:pt idx="58">
                  <c:v>38307.33668981476</c:v>
                </c:pt>
                <c:pt idx="59">
                  <c:v>38307.33674768513</c:v>
                </c:pt>
                <c:pt idx="60">
                  <c:v>38307.3368055555</c:v>
                </c:pt>
                <c:pt idx="61">
                  <c:v>38307.336863425866</c:v>
                </c:pt>
                <c:pt idx="62">
                  <c:v>38307.336921296235</c:v>
                </c:pt>
                <c:pt idx="63">
                  <c:v>38307.336979166605</c:v>
                </c:pt>
                <c:pt idx="64">
                  <c:v>38307.337037036974</c:v>
                </c:pt>
                <c:pt idx="65">
                  <c:v>38307.33709490734</c:v>
                </c:pt>
                <c:pt idx="66">
                  <c:v>38307.33715277771</c:v>
                </c:pt>
                <c:pt idx="67">
                  <c:v>38307.33721064808</c:v>
                </c:pt>
                <c:pt idx="68">
                  <c:v>38307.33726851845</c:v>
                </c:pt>
                <c:pt idx="69">
                  <c:v>38307.33732638882</c:v>
                </c:pt>
                <c:pt idx="70">
                  <c:v>38307.33738425919</c:v>
                </c:pt>
                <c:pt idx="71">
                  <c:v>38307.33744212956</c:v>
                </c:pt>
                <c:pt idx="72">
                  <c:v>38307.33749999993</c:v>
                </c:pt>
                <c:pt idx="73">
                  <c:v>38307.3375578703</c:v>
                </c:pt>
                <c:pt idx="74">
                  <c:v>38307.33761574067</c:v>
                </c:pt>
                <c:pt idx="75">
                  <c:v>38307.33761574067</c:v>
                </c:pt>
                <c:pt idx="76">
                  <c:v>38307.337731481406</c:v>
                </c:pt>
                <c:pt idx="77">
                  <c:v>38307.337731481406</c:v>
                </c:pt>
                <c:pt idx="78">
                  <c:v>38307.337847222145</c:v>
                </c:pt>
                <c:pt idx="79">
                  <c:v>38307.337847222145</c:v>
                </c:pt>
                <c:pt idx="80">
                  <c:v>38307.33796296288</c:v>
                </c:pt>
                <c:pt idx="81">
                  <c:v>38307.33802083325</c:v>
                </c:pt>
                <c:pt idx="82">
                  <c:v>38307.33807870362</c:v>
                </c:pt>
                <c:pt idx="83">
                  <c:v>38307.33813657399</c:v>
                </c:pt>
                <c:pt idx="84">
                  <c:v>38307.33819444436</c:v>
                </c:pt>
                <c:pt idx="85">
                  <c:v>38307.33825231473</c:v>
                </c:pt>
                <c:pt idx="86">
                  <c:v>38307.3383101851</c:v>
                </c:pt>
                <c:pt idx="87">
                  <c:v>38307.3383101851</c:v>
                </c:pt>
                <c:pt idx="88">
                  <c:v>38307.33842592584</c:v>
                </c:pt>
                <c:pt idx="89">
                  <c:v>38307.33848379621</c:v>
                </c:pt>
                <c:pt idx="90">
                  <c:v>38307.33854166658</c:v>
                </c:pt>
                <c:pt idx="91">
                  <c:v>38307.338599536946</c:v>
                </c:pt>
                <c:pt idx="92">
                  <c:v>38307.338657407316</c:v>
                </c:pt>
                <c:pt idx="93">
                  <c:v>38307.338715277685</c:v>
                </c:pt>
                <c:pt idx="94">
                  <c:v>38307.338773148054</c:v>
                </c:pt>
                <c:pt idx="95">
                  <c:v>38307.338831018424</c:v>
                </c:pt>
                <c:pt idx="96">
                  <c:v>38307.33888888879</c:v>
                </c:pt>
              </c:strCache>
            </c:strRef>
          </c:xVal>
          <c:yVal>
            <c:numRef>
              <c:f>Sheet1!$U$7:$U$103</c:f>
              <c:numCache>
                <c:ptCount val="97"/>
                <c:pt idx="0">
                  <c:v>90</c:v>
                </c:pt>
                <c:pt idx="1">
                  <c:v>-999</c:v>
                </c:pt>
                <c:pt idx="2">
                  <c:v>-999</c:v>
                </c:pt>
                <c:pt idx="3">
                  <c:v>132.9505729904205</c:v>
                </c:pt>
                <c:pt idx="4">
                  <c:v>138.54860051926005</c:v>
                </c:pt>
                <c:pt idx="5">
                  <c:v>146.3567666059838</c:v>
                </c:pt>
                <c:pt idx="6">
                  <c:v>-999</c:v>
                </c:pt>
                <c:pt idx="7">
                  <c:v>176.85221475882506</c:v>
                </c:pt>
                <c:pt idx="8">
                  <c:v>-999</c:v>
                </c:pt>
                <c:pt idx="9">
                  <c:v>181.4853967280961</c:v>
                </c:pt>
                <c:pt idx="10">
                  <c:v>190.2715179433269</c:v>
                </c:pt>
                <c:pt idx="11">
                  <c:v>-999</c:v>
                </c:pt>
                <c:pt idx="12">
                  <c:v>-999</c:v>
                </c:pt>
                <c:pt idx="13">
                  <c:v>-999</c:v>
                </c:pt>
                <c:pt idx="14">
                  <c:v>-999</c:v>
                </c:pt>
                <c:pt idx="15">
                  <c:v>215.33277718619502</c:v>
                </c:pt>
                <c:pt idx="16">
                  <c:v>210.34343061099653</c:v>
                </c:pt>
                <c:pt idx="17">
                  <c:v>-999</c:v>
                </c:pt>
                <c:pt idx="18">
                  <c:v>208.8853960475211</c:v>
                </c:pt>
                <c:pt idx="19">
                  <c:v>198.51731539220148</c:v>
                </c:pt>
                <c:pt idx="20">
                  <c:v>-999</c:v>
                </c:pt>
                <c:pt idx="21">
                  <c:v>-999</c:v>
                </c:pt>
                <c:pt idx="22">
                  <c:v>-999</c:v>
                </c:pt>
                <c:pt idx="23">
                  <c:v>-999</c:v>
                </c:pt>
                <c:pt idx="24">
                  <c:v>-999</c:v>
                </c:pt>
                <c:pt idx="25">
                  <c:v>-999</c:v>
                </c:pt>
                <c:pt idx="26">
                  <c:v>-999</c:v>
                </c:pt>
                <c:pt idx="27">
                  <c:v>153.17502777969835</c:v>
                </c:pt>
                <c:pt idx="28">
                  <c:v>-999</c:v>
                </c:pt>
                <c:pt idx="29">
                  <c:v>128.7761619705622</c:v>
                </c:pt>
                <c:pt idx="30">
                  <c:v>115.26518418170203</c:v>
                </c:pt>
                <c:pt idx="31">
                  <c:v>106.84930015115</c:v>
                </c:pt>
                <c:pt idx="32">
                  <c:v>88.26554996292725</c:v>
                </c:pt>
                <c:pt idx="33">
                  <c:v>73.01320353782145</c:v>
                </c:pt>
                <c:pt idx="34">
                  <c:v>-999</c:v>
                </c:pt>
                <c:pt idx="35">
                  <c:v>-999</c:v>
                </c:pt>
                <c:pt idx="36">
                  <c:v>51.48630000471209</c:v>
                </c:pt>
                <c:pt idx="37">
                  <c:v>-999</c:v>
                </c:pt>
                <c:pt idx="38">
                  <c:v>31.28601701892182</c:v>
                </c:pt>
                <c:pt idx="39">
                  <c:v>-999</c:v>
                </c:pt>
                <c:pt idx="40">
                  <c:v>13.64791727208427</c:v>
                </c:pt>
                <c:pt idx="41">
                  <c:v>-999</c:v>
                </c:pt>
                <c:pt idx="42">
                  <c:v>-999</c:v>
                </c:pt>
                <c:pt idx="43">
                  <c:v>-999</c:v>
                </c:pt>
                <c:pt idx="44">
                  <c:v>-999</c:v>
                </c:pt>
                <c:pt idx="45">
                  <c:v>-999</c:v>
                </c:pt>
                <c:pt idx="46">
                  <c:v>-999</c:v>
                </c:pt>
                <c:pt idx="47">
                  <c:v>-999</c:v>
                </c:pt>
                <c:pt idx="48">
                  <c:v>-16.051974618221863</c:v>
                </c:pt>
                <c:pt idx="49">
                  <c:v>-8.24718153067879</c:v>
                </c:pt>
                <c:pt idx="50">
                  <c:v>-15.827104248493983</c:v>
                </c:pt>
                <c:pt idx="51">
                  <c:v>-999</c:v>
                </c:pt>
                <c:pt idx="52">
                  <c:v>-10.986543750745694</c:v>
                </c:pt>
                <c:pt idx="53">
                  <c:v>0.8651280124235985</c:v>
                </c:pt>
                <c:pt idx="54">
                  <c:v>14.467189797509018</c:v>
                </c:pt>
                <c:pt idx="55">
                  <c:v>22.247672187849396</c:v>
                </c:pt>
                <c:pt idx="56">
                  <c:v>-999</c:v>
                </c:pt>
                <c:pt idx="57">
                  <c:v>-999</c:v>
                </c:pt>
                <c:pt idx="58">
                  <c:v>-999</c:v>
                </c:pt>
                <c:pt idx="59">
                  <c:v>-999</c:v>
                </c:pt>
                <c:pt idx="60">
                  <c:v>-999</c:v>
                </c:pt>
                <c:pt idx="61">
                  <c:v>-999</c:v>
                </c:pt>
                <c:pt idx="62">
                  <c:v>-999</c:v>
                </c:pt>
                <c:pt idx="63">
                  <c:v>97.56007405312614</c:v>
                </c:pt>
                <c:pt idx="64">
                  <c:v>114.76969910724809</c:v>
                </c:pt>
                <c:pt idx="65">
                  <c:v>120.38349428242077</c:v>
                </c:pt>
                <c:pt idx="66">
                  <c:v>126.42890853347471</c:v>
                </c:pt>
                <c:pt idx="67">
                  <c:v>-999</c:v>
                </c:pt>
                <c:pt idx="68">
                  <c:v>158.74459813893063</c:v>
                </c:pt>
                <c:pt idx="69">
                  <c:v>163.90202167051214</c:v>
                </c:pt>
                <c:pt idx="70">
                  <c:v>169.65962055334964</c:v>
                </c:pt>
                <c:pt idx="71">
                  <c:v>181.29942605315873</c:v>
                </c:pt>
                <c:pt idx="72">
                  <c:v>195.1713751275182</c:v>
                </c:pt>
                <c:pt idx="73">
                  <c:v>-999</c:v>
                </c:pt>
                <c:pt idx="74">
                  <c:v>-999</c:v>
                </c:pt>
                <c:pt idx="75">
                  <c:v>-999</c:v>
                </c:pt>
                <c:pt idx="76">
                  <c:v>-999</c:v>
                </c:pt>
                <c:pt idx="77">
                  <c:v>215.36773887785586</c:v>
                </c:pt>
                <c:pt idx="78">
                  <c:v>-999</c:v>
                </c:pt>
                <c:pt idx="79">
                  <c:v>207.674185745928</c:v>
                </c:pt>
                <c:pt idx="80">
                  <c:v>216.58650815272853</c:v>
                </c:pt>
                <c:pt idx="81">
                  <c:v>-999</c:v>
                </c:pt>
                <c:pt idx="82">
                  <c:v>-999</c:v>
                </c:pt>
                <c:pt idx="83">
                  <c:v>-999</c:v>
                </c:pt>
                <c:pt idx="84">
                  <c:v>189.72941467803187</c:v>
                </c:pt>
                <c:pt idx="85">
                  <c:v>-999</c:v>
                </c:pt>
                <c:pt idx="86">
                  <c:v>-999</c:v>
                </c:pt>
                <c:pt idx="87">
                  <c:v>-999</c:v>
                </c:pt>
                <c:pt idx="88">
                  <c:v>-999</c:v>
                </c:pt>
                <c:pt idx="89">
                  <c:v>-999</c:v>
                </c:pt>
                <c:pt idx="90">
                  <c:v>-999</c:v>
                </c:pt>
                <c:pt idx="91">
                  <c:v>136.52960051227058</c:v>
                </c:pt>
                <c:pt idx="92">
                  <c:v>117.09463396271497</c:v>
                </c:pt>
                <c:pt idx="93">
                  <c:v>-999</c:v>
                </c:pt>
                <c:pt idx="94">
                  <c:v>-999</c:v>
                </c:pt>
                <c:pt idx="95">
                  <c:v>-999</c:v>
                </c:pt>
                <c:pt idx="96">
                  <c:v>79.95309143191065</c:v>
                </c:pt>
              </c:numCache>
            </c:numRef>
          </c:yVal>
          <c:smooth val="0"/>
        </c:ser>
        <c:ser>
          <c:idx val="4"/>
          <c:order val="4"/>
          <c:tx>
            <c:strRef>
              <c:f>Sheet1!$W$6</c:f>
              <c:strCache>
                <c:ptCount val="1"/>
                <c:pt idx="0">
                  <c:v>Archive Comp. Trend Line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Sheet1!$V$7:$V$103</c:f>
              <c:strCache>
                <c:ptCount val="97"/>
                <c:pt idx="0">
                  <c:v>38307.333333333336</c:v>
                </c:pt>
                <c:pt idx="1">
                  <c:v>38307.333333333336</c:v>
                </c:pt>
                <c:pt idx="2">
                  <c:v>38307.333333333336</c:v>
                </c:pt>
                <c:pt idx="3">
                  <c:v>38307.333506944444</c:v>
                </c:pt>
                <c:pt idx="4">
                  <c:v>38307.33356481481</c:v>
                </c:pt>
                <c:pt idx="5">
                  <c:v>38307.33362268518</c:v>
                </c:pt>
                <c:pt idx="6">
                  <c:v>38307.33362268518</c:v>
                </c:pt>
                <c:pt idx="7">
                  <c:v>38307.33373842592</c:v>
                </c:pt>
                <c:pt idx="8">
                  <c:v>38307.33373842592</c:v>
                </c:pt>
                <c:pt idx="9">
                  <c:v>38307.33379629629</c:v>
                </c:pt>
                <c:pt idx="10">
                  <c:v>38307.33391203703</c:v>
                </c:pt>
                <c:pt idx="11">
                  <c:v>38307.33391203703</c:v>
                </c:pt>
                <c:pt idx="12">
                  <c:v>38307.33391203703</c:v>
                </c:pt>
                <c:pt idx="13">
                  <c:v>38307.33391203703</c:v>
                </c:pt>
                <c:pt idx="14">
                  <c:v>38307.33391203703</c:v>
                </c:pt>
                <c:pt idx="15">
                  <c:v>38307.334201388876</c:v>
                </c:pt>
                <c:pt idx="16">
                  <c:v>38307.334259259245</c:v>
                </c:pt>
                <c:pt idx="17">
                  <c:v>38307.334259259245</c:v>
                </c:pt>
                <c:pt idx="18">
                  <c:v>38307.334374999984</c:v>
                </c:pt>
                <c:pt idx="19">
                  <c:v>38307.33443287035</c:v>
                </c:pt>
                <c:pt idx="20">
                  <c:v>38307.33443287035</c:v>
                </c:pt>
                <c:pt idx="21">
                  <c:v>38307.33443287035</c:v>
                </c:pt>
                <c:pt idx="22">
                  <c:v>38307.33443287035</c:v>
                </c:pt>
                <c:pt idx="23">
                  <c:v>38307.33443287035</c:v>
                </c:pt>
                <c:pt idx="24">
                  <c:v>38307.33443287035</c:v>
                </c:pt>
                <c:pt idx="25">
                  <c:v>38307.33443287035</c:v>
                </c:pt>
                <c:pt idx="26">
                  <c:v>38307.33443287035</c:v>
                </c:pt>
                <c:pt idx="27">
                  <c:v>38307.33489583331</c:v>
                </c:pt>
                <c:pt idx="28">
                  <c:v>38307.33489583331</c:v>
                </c:pt>
                <c:pt idx="29">
                  <c:v>38307.33495370368</c:v>
                </c:pt>
                <c:pt idx="30">
                  <c:v>38307.335069444416</c:v>
                </c:pt>
                <c:pt idx="31">
                  <c:v>38307.335127314785</c:v>
                </c:pt>
                <c:pt idx="32">
                  <c:v>38307.335185185155</c:v>
                </c:pt>
                <c:pt idx="33">
                  <c:v>38307.335243055524</c:v>
                </c:pt>
                <c:pt idx="34">
                  <c:v>38307.335243055524</c:v>
                </c:pt>
                <c:pt idx="35">
                  <c:v>38307.335243055524</c:v>
                </c:pt>
                <c:pt idx="36">
                  <c:v>38307.33541666663</c:v>
                </c:pt>
                <c:pt idx="37">
                  <c:v>38307.33541666663</c:v>
                </c:pt>
                <c:pt idx="38">
                  <c:v>38307.335474537</c:v>
                </c:pt>
                <c:pt idx="39">
                  <c:v>38307.335474537</c:v>
                </c:pt>
                <c:pt idx="40">
                  <c:v>38307.33559027774</c:v>
                </c:pt>
                <c:pt idx="41">
                  <c:v>38307.33559027774</c:v>
                </c:pt>
                <c:pt idx="42">
                  <c:v>38307.33559027774</c:v>
                </c:pt>
                <c:pt idx="43">
                  <c:v>38307.33559027774</c:v>
                </c:pt>
                <c:pt idx="44">
                  <c:v>38307.33559027774</c:v>
                </c:pt>
                <c:pt idx="45">
                  <c:v>38307.33559027774</c:v>
                </c:pt>
                <c:pt idx="46">
                  <c:v>38307.33559027774</c:v>
                </c:pt>
                <c:pt idx="47">
                  <c:v>38307.33559027774</c:v>
                </c:pt>
                <c:pt idx="48">
                  <c:v>38307.335937499956</c:v>
                </c:pt>
                <c:pt idx="49">
                  <c:v>38307.336168981434</c:v>
                </c:pt>
                <c:pt idx="50">
                  <c:v>38307.3362268518</c:v>
                </c:pt>
                <c:pt idx="51">
                  <c:v>38307.3362268518</c:v>
                </c:pt>
                <c:pt idx="52">
                  <c:v>38307.33628472217</c:v>
                </c:pt>
                <c:pt idx="53">
                  <c:v>38307.33640046291</c:v>
                </c:pt>
                <c:pt idx="54">
                  <c:v>38307.33645833328</c:v>
                </c:pt>
                <c:pt idx="55">
                  <c:v>38307.33651620365</c:v>
                </c:pt>
                <c:pt idx="56">
                  <c:v>38307.33651620365</c:v>
                </c:pt>
                <c:pt idx="57">
                  <c:v>38307.33651620365</c:v>
                </c:pt>
                <c:pt idx="58">
                  <c:v>38307.33651620365</c:v>
                </c:pt>
                <c:pt idx="59">
                  <c:v>38307.33651620365</c:v>
                </c:pt>
                <c:pt idx="60">
                  <c:v>38307.33651620365</c:v>
                </c:pt>
                <c:pt idx="61">
                  <c:v>38307.33651620365</c:v>
                </c:pt>
                <c:pt idx="62">
                  <c:v>38307.33651620365</c:v>
                </c:pt>
                <c:pt idx="63">
                  <c:v>38307.336979166605</c:v>
                </c:pt>
                <c:pt idx="64">
                  <c:v>38307.337037036974</c:v>
                </c:pt>
                <c:pt idx="65">
                  <c:v>38307.33709490734</c:v>
                </c:pt>
                <c:pt idx="66">
                  <c:v>38307.33715277771</c:v>
                </c:pt>
                <c:pt idx="67">
                  <c:v>38307.33715277771</c:v>
                </c:pt>
                <c:pt idx="68">
                  <c:v>38307.33726851845</c:v>
                </c:pt>
                <c:pt idx="69">
                  <c:v>38307.33732638882</c:v>
                </c:pt>
                <c:pt idx="70">
                  <c:v>38307.33738425919</c:v>
                </c:pt>
                <c:pt idx="71">
                  <c:v>38307.33744212956</c:v>
                </c:pt>
                <c:pt idx="72">
                  <c:v>38307.33749999993</c:v>
                </c:pt>
                <c:pt idx="73">
                  <c:v>38307.33749999993</c:v>
                </c:pt>
                <c:pt idx="74">
                  <c:v>38307.33749999993</c:v>
                </c:pt>
                <c:pt idx="75">
                  <c:v>38307.33749999993</c:v>
                </c:pt>
                <c:pt idx="76">
                  <c:v>38307.33749999993</c:v>
                </c:pt>
                <c:pt idx="77">
                  <c:v>38307.337731481406</c:v>
                </c:pt>
                <c:pt idx="78">
                  <c:v>38307.337731481406</c:v>
                </c:pt>
                <c:pt idx="79">
                  <c:v>38307.337847222145</c:v>
                </c:pt>
                <c:pt idx="80">
                  <c:v>38307.33796296288</c:v>
                </c:pt>
                <c:pt idx="81">
                  <c:v>38307.33796296288</c:v>
                </c:pt>
                <c:pt idx="82">
                  <c:v>38307.33796296288</c:v>
                </c:pt>
                <c:pt idx="83">
                  <c:v>38307.33796296288</c:v>
                </c:pt>
                <c:pt idx="84">
                  <c:v>38307.33819444436</c:v>
                </c:pt>
                <c:pt idx="85">
                  <c:v>38307.33819444436</c:v>
                </c:pt>
                <c:pt idx="86">
                  <c:v>38307.33819444436</c:v>
                </c:pt>
                <c:pt idx="87">
                  <c:v>38307.33819444436</c:v>
                </c:pt>
                <c:pt idx="88">
                  <c:v>38307.33819444436</c:v>
                </c:pt>
                <c:pt idx="89">
                  <c:v>38307.33819444436</c:v>
                </c:pt>
                <c:pt idx="90">
                  <c:v>38307.33819444436</c:v>
                </c:pt>
                <c:pt idx="91">
                  <c:v>38307.338599536946</c:v>
                </c:pt>
                <c:pt idx="92">
                  <c:v>38307.338657407316</c:v>
                </c:pt>
                <c:pt idx="93">
                  <c:v>38307.338657407316</c:v>
                </c:pt>
                <c:pt idx="94">
                  <c:v>38307.338657407316</c:v>
                </c:pt>
                <c:pt idx="95">
                  <c:v>38307.338657407316</c:v>
                </c:pt>
                <c:pt idx="96">
                  <c:v>38307.33888888879</c:v>
                </c:pt>
              </c:strCache>
            </c:strRef>
          </c:xVal>
          <c:yVal>
            <c:numRef>
              <c:f>Sheet1!$W$7:$W$103</c:f>
              <c:numCache>
                <c:ptCount val="97"/>
                <c:pt idx="0">
                  <c:v>90</c:v>
                </c:pt>
                <c:pt idx="1">
                  <c:v>90</c:v>
                </c:pt>
                <c:pt idx="2">
                  <c:v>90</c:v>
                </c:pt>
                <c:pt idx="3">
                  <c:v>132.9505729904205</c:v>
                </c:pt>
                <c:pt idx="4">
                  <c:v>138.54860051926005</c:v>
                </c:pt>
                <c:pt idx="5">
                  <c:v>146.3567666059838</c:v>
                </c:pt>
                <c:pt idx="6">
                  <c:v>146.3567666059838</c:v>
                </c:pt>
                <c:pt idx="7">
                  <c:v>176.85221475882506</c:v>
                </c:pt>
                <c:pt idx="8">
                  <c:v>176.85221475882506</c:v>
                </c:pt>
                <c:pt idx="9">
                  <c:v>181.4853967280961</c:v>
                </c:pt>
                <c:pt idx="10">
                  <c:v>190.2715179433269</c:v>
                </c:pt>
                <c:pt idx="11">
                  <c:v>190.2715179433269</c:v>
                </c:pt>
                <c:pt idx="12">
                  <c:v>190.2715179433269</c:v>
                </c:pt>
                <c:pt idx="13">
                  <c:v>190.2715179433269</c:v>
                </c:pt>
                <c:pt idx="14">
                  <c:v>190.2715179433269</c:v>
                </c:pt>
                <c:pt idx="15">
                  <c:v>215.33277718619502</c:v>
                </c:pt>
                <c:pt idx="16">
                  <c:v>210.34343061099653</c:v>
                </c:pt>
                <c:pt idx="17">
                  <c:v>210.34343061099653</c:v>
                </c:pt>
                <c:pt idx="18">
                  <c:v>208.8853960475211</c:v>
                </c:pt>
                <c:pt idx="19">
                  <c:v>198.51731539220148</c:v>
                </c:pt>
                <c:pt idx="20">
                  <c:v>198.51731539220148</c:v>
                </c:pt>
                <c:pt idx="21">
                  <c:v>198.51731539220148</c:v>
                </c:pt>
                <c:pt idx="22">
                  <c:v>198.51731539220148</c:v>
                </c:pt>
                <c:pt idx="23">
                  <c:v>198.51731539220148</c:v>
                </c:pt>
                <c:pt idx="24">
                  <c:v>198.51731539220148</c:v>
                </c:pt>
                <c:pt idx="25">
                  <c:v>198.51731539220148</c:v>
                </c:pt>
                <c:pt idx="26">
                  <c:v>198.51731539220148</c:v>
                </c:pt>
                <c:pt idx="27">
                  <c:v>153.17502777969835</c:v>
                </c:pt>
                <c:pt idx="28">
                  <c:v>153.17502777969835</c:v>
                </c:pt>
                <c:pt idx="29">
                  <c:v>128.7761619705622</c:v>
                </c:pt>
                <c:pt idx="30">
                  <c:v>115.26518418170203</c:v>
                </c:pt>
                <c:pt idx="31">
                  <c:v>106.84930015115</c:v>
                </c:pt>
                <c:pt idx="32">
                  <c:v>88.26554996292725</c:v>
                </c:pt>
                <c:pt idx="33">
                  <c:v>73.01320353782145</c:v>
                </c:pt>
                <c:pt idx="34">
                  <c:v>73.01320353782145</c:v>
                </c:pt>
                <c:pt idx="35">
                  <c:v>73.01320353782145</c:v>
                </c:pt>
                <c:pt idx="36">
                  <c:v>51.48630000471209</c:v>
                </c:pt>
                <c:pt idx="37">
                  <c:v>51.48630000471209</c:v>
                </c:pt>
                <c:pt idx="38">
                  <c:v>31.28601701892182</c:v>
                </c:pt>
                <c:pt idx="39">
                  <c:v>31.28601701892182</c:v>
                </c:pt>
                <c:pt idx="40">
                  <c:v>13.64791727208427</c:v>
                </c:pt>
                <c:pt idx="41">
                  <c:v>13.64791727208427</c:v>
                </c:pt>
                <c:pt idx="42">
                  <c:v>13.64791727208427</c:v>
                </c:pt>
                <c:pt idx="43">
                  <c:v>13.64791727208427</c:v>
                </c:pt>
                <c:pt idx="44">
                  <c:v>13.64791727208427</c:v>
                </c:pt>
                <c:pt idx="45">
                  <c:v>13.64791727208427</c:v>
                </c:pt>
                <c:pt idx="46">
                  <c:v>13.64791727208427</c:v>
                </c:pt>
                <c:pt idx="47">
                  <c:v>13.64791727208427</c:v>
                </c:pt>
                <c:pt idx="48">
                  <c:v>-16.051974618221863</c:v>
                </c:pt>
                <c:pt idx="49">
                  <c:v>-8.24718153067879</c:v>
                </c:pt>
                <c:pt idx="50">
                  <c:v>-15.827104248493983</c:v>
                </c:pt>
                <c:pt idx="51">
                  <c:v>-15.827104248493983</c:v>
                </c:pt>
                <c:pt idx="52">
                  <c:v>-10.986543750745694</c:v>
                </c:pt>
                <c:pt idx="53">
                  <c:v>0.8651280124235985</c:v>
                </c:pt>
                <c:pt idx="54">
                  <c:v>14.467189797509018</c:v>
                </c:pt>
                <c:pt idx="55">
                  <c:v>22.247672187849396</c:v>
                </c:pt>
                <c:pt idx="56">
                  <c:v>22.247672187849396</c:v>
                </c:pt>
                <c:pt idx="57">
                  <c:v>22.247672187849396</c:v>
                </c:pt>
                <c:pt idx="58">
                  <c:v>22.247672187849396</c:v>
                </c:pt>
                <c:pt idx="59">
                  <c:v>22.247672187849396</c:v>
                </c:pt>
                <c:pt idx="60">
                  <c:v>22.247672187849396</c:v>
                </c:pt>
                <c:pt idx="61">
                  <c:v>22.247672187849396</c:v>
                </c:pt>
                <c:pt idx="62">
                  <c:v>22.247672187849396</c:v>
                </c:pt>
                <c:pt idx="63">
                  <c:v>97.56007405312614</c:v>
                </c:pt>
                <c:pt idx="64">
                  <c:v>114.76969910724809</c:v>
                </c:pt>
                <c:pt idx="65">
                  <c:v>120.38349428242077</c:v>
                </c:pt>
                <c:pt idx="66">
                  <c:v>126.42890853347471</c:v>
                </c:pt>
                <c:pt idx="67">
                  <c:v>126.42890853347471</c:v>
                </c:pt>
                <c:pt idx="68">
                  <c:v>158.74459813893063</c:v>
                </c:pt>
                <c:pt idx="69">
                  <c:v>163.90202167051214</c:v>
                </c:pt>
                <c:pt idx="70">
                  <c:v>169.65962055334964</c:v>
                </c:pt>
                <c:pt idx="71">
                  <c:v>181.29942605315873</c:v>
                </c:pt>
                <c:pt idx="72">
                  <c:v>195.1713751275182</c:v>
                </c:pt>
                <c:pt idx="73">
                  <c:v>195.1713751275182</c:v>
                </c:pt>
                <c:pt idx="74">
                  <c:v>195.1713751275182</c:v>
                </c:pt>
                <c:pt idx="75">
                  <c:v>195.1713751275182</c:v>
                </c:pt>
                <c:pt idx="76">
                  <c:v>195.1713751275182</c:v>
                </c:pt>
                <c:pt idx="77">
                  <c:v>215.36773887785586</c:v>
                </c:pt>
                <c:pt idx="78">
                  <c:v>215.36773887785586</c:v>
                </c:pt>
                <c:pt idx="79">
                  <c:v>207.674185745928</c:v>
                </c:pt>
                <c:pt idx="80">
                  <c:v>216.58650815272853</c:v>
                </c:pt>
                <c:pt idx="81">
                  <c:v>216.58650815272853</c:v>
                </c:pt>
                <c:pt idx="82">
                  <c:v>216.58650815272853</c:v>
                </c:pt>
                <c:pt idx="83">
                  <c:v>216.58650815272853</c:v>
                </c:pt>
                <c:pt idx="84">
                  <c:v>189.72941467803187</c:v>
                </c:pt>
                <c:pt idx="85">
                  <c:v>189.72941467803187</c:v>
                </c:pt>
                <c:pt idx="86">
                  <c:v>189.72941467803187</c:v>
                </c:pt>
                <c:pt idx="87">
                  <c:v>189.72941467803187</c:v>
                </c:pt>
                <c:pt idx="88">
                  <c:v>189.72941467803187</c:v>
                </c:pt>
                <c:pt idx="89">
                  <c:v>189.72941467803187</c:v>
                </c:pt>
                <c:pt idx="90">
                  <c:v>189.72941467803187</c:v>
                </c:pt>
                <c:pt idx="91">
                  <c:v>136.52960051227058</c:v>
                </c:pt>
                <c:pt idx="92">
                  <c:v>117.09463396271497</c:v>
                </c:pt>
                <c:pt idx="93">
                  <c:v>117.09463396271497</c:v>
                </c:pt>
                <c:pt idx="94">
                  <c:v>117.09463396271497</c:v>
                </c:pt>
                <c:pt idx="95">
                  <c:v>117.09463396271497</c:v>
                </c:pt>
                <c:pt idx="96">
                  <c:v>79.95309143191065</c:v>
                </c:pt>
              </c:numCache>
            </c:numRef>
          </c:yVal>
          <c:smooth val="0"/>
        </c:ser>
        <c:axId val="4110928"/>
        <c:axId val="36998353"/>
      </c:scatterChart>
      <c:valAx>
        <c:axId val="4110928"/>
        <c:scaling>
          <c:orientation val="minMax"/>
        </c:scaling>
        <c:axPos val="b"/>
        <c:delete val="0"/>
        <c:numFmt formatCode="h:mm:ss" sourceLinked="0"/>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36998353"/>
        <c:crossesAt val="-50"/>
        <c:crossBetween val="midCat"/>
        <c:dispUnits/>
      </c:valAx>
      <c:valAx>
        <c:axId val="36998353"/>
        <c:scaling>
          <c:orientation val="minMax"/>
          <c:min val="-50"/>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110928"/>
        <c:crosses val="autoZero"/>
        <c:crossBetween val="midCat"/>
        <c:dispUnits/>
      </c:valAx>
      <c:spPr>
        <a:noFill/>
        <a:ln w="12700">
          <a:solidFill>
            <a:srgbClr val="808080"/>
          </a:solidFill>
        </a:ln>
      </c:spPr>
    </c:plotArea>
    <c:legend>
      <c:legendPos val="r"/>
      <c:layout>
        <c:manualLayout>
          <c:xMode val="edge"/>
          <c:yMode val="edge"/>
          <c:x val="0.7615"/>
          <c:y val="0.0682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Effect of Archive Compression on Data Collection</a:t>
            </a:r>
          </a:p>
        </c:rich>
      </c:tx>
      <c:layout/>
      <c:spPr>
        <a:noFill/>
        <a:ln>
          <a:noFill/>
        </a:ln>
      </c:spPr>
    </c:title>
    <c:plotArea>
      <c:layout>
        <c:manualLayout>
          <c:xMode val="edge"/>
          <c:yMode val="edge"/>
          <c:x val="0.00975"/>
          <c:y val="0.0825"/>
          <c:w val="0.9655"/>
          <c:h val="0.89675"/>
        </c:manualLayout>
      </c:layout>
      <c:scatterChart>
        <c:scatterStyle val="lineMarker"/>
        <c:varyColors val="0"/>
        <c:ser>
          <c:idx val="0"/>
          <c:order val="0"/>
          <c:tx>
            <c:strRef>
              <c:f>Sheet1!$B$6</c:f>
              <c:strCache>
                <c:ptCount val="1"/>
                <c:pt idx="0">
                  <c:v>Polled Samples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Sheet1!$A$7:$A$103</c:f>
              <c:strCache>
                <c:ptCount val="97"/>
                <c:pt idx="0">
                  <c:v>38307.333333333336</c:v>
                </c:pt>
                <c:pt idx="1">
                  <c:v>38307.333391203705</c:v>
                </c:pt>
                <c:pt idx="2">
                  <c:v>38307.333449074074</c:v>
                </c:pt>
                <c:pt idx="3">
                  <c:v>38307.333506944444</c:v>
                </c:pt>
                <c:pt idx="4">
                  <c:v>38307.33356481481</c:v>
                </c:pt>
                <c:pt idx="5">
                  <c:v>38307.33362268518</c:v>
                </c:pt>
                <c:pt idx="6">
                  <c:v>38307.33368055555</c:v>
                </c:pt>
                <c:pt idx="7">
                  <c:v>38307.33373842592</c:v>
                </c:pt>
                <c:pt idx="8">
                  <c:v>38307.33379629629</c:v>
                </c:pt>
                <c:pt idx="9">
                  <c:v>38307.33385416666</c:v>
                </c:pt>
                <c:pt idx="10">
                  <c:v>38307.33391203703</c:v>
                </c:pt>
                <c:pt idx="11">
                  <c:v>38307.3339699074</c:v>
                </c:pt>
                <c:pt idx="12">
                  <c:v>38307.33402777777</c:v>
                </c:pt>
                <c:pt idx="13">
                  <c:v>38307.33408564814</c:v>
                </c:pt>
                <c:pt idx="14">
                  <c:v>38307.33414351851</c:v>
                </c:pt>
                <c:pt idx="15">
                  <c:v>38307.334201388876</c:v>
                </c:pt>
                <c:pt idx="16">
                  <c:v>38307.334259259245</c:v>
                </c:pt>
                <c:pt idx="17">
                  <c:v>38307.334317129615</c:v>
                </c:pt>
                <c:pt idx="18">
                  <c:v>38307.334374999984</c:v>
                </c:pt>
                <c:pt idx="19">
                  <c:v>38307.33443287035</c:v>
                </c:pt>
                <c:pt idx="20">
                  <c:v>38307.33449074072</c:v>
                </c:pt>
                <c:pt idx="21">
                  <c:v>38307.33454861109</c:v>
                </c:pt>
                <c:pt idx="22">
                  <c:v>38307.33460648146</c:v>
                </c:pt>
                <c:pt idx="23">
                  <c:v>38307.33466435183</c:v>
                </c:pt>
                <c:pt idx="24">
                  <c:v>38307.3347222222</c:v>
                </c:pt>
                <c:pt idx="25">
                  <c:v>38307.33478009257</c:v>
                </c:pt>
                <c:pt idx="26">
                  <c:v>38307.33483796294</c:v>
                </c:pt>
                <c:pt idx="27">
                  <c:v>38307.33489583331</c:v>
                </c:pt>
                <c:pt idx="28">
                  <c:v>38307.33495370368</c:v>
                </c:pt>
                <c:pt idx="29">
                  <c:v>38307.33501157405</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38307.33553240737</c:v>
                </c:pt>
                <c:pt idx="39">
                  <c:v>38307.33559027774</c:v>
                </c:pt>
                <c:pt idx="40">
                  <c:v>38307.33564814811</c:v>
                </c:pt>
                <c:pt idx="41">
                  <c:v>38307.33570601848</c:v>
                </c:pt>
                <c:pt idx="42">
                  <c:v>38307.33576388885</c:v>
                </c:pt>
                <c:pt idx="43">
                  <c:v>38307.33582175922</c:v>
                </c:pt>
                <c:pt idx="44">
                  <c:v>38307.33587962959</c:v>
                </c:pt>
                <c:pt idx="45">
                  <c:v>38307.335937499956</c:v>
                </c:pt>
                <c:pt idx="46">
                  <c:v>38307.335995370326</c:v>
                </c:pt>
                <c:pt idx="47">
                  <c:v>38307.336053240695</c:v>
                </c:pt>
                <c:pt idx="48">
                  <c:v>38307.336111111064</c:v>
                </c:pt>
                <c:pt idx="49">
                  <c:v>38307.336168981434</c:v>
                </c:pt>
                <c:pt idx="50">
                  <c:v>38307.3362268518</c:v>
                </c:pt>
                <c:pt idx="51">
                  <c:v>38307.33628472217</c:v>
                </c:pt>
                <c:pt idx="52">
                  <c:v>38307.33634259254</c:v>
                </c:pt>
                <c:pt idx="53">
                  <c:v>38307.33640046291</c:v>
                </c:pt>
                <c:pt idx="54">
                  <c:v>38307.33645833328</c:v>
                </c:pt>
                <c:pt idx="55">
                  <c:v>38307.33651620365</c:v>
                </c:pt>
                <c:pt idx="56">
                  <c:v>38307.33657407402</c:v>
                </c:pt>
                <c:pt idx="57">
                  <c:v>38307.33663194439</c:v>
                </c:pt>
                <c:pt idx="58">
                  <c:v>38307.33668981476</c:v>
                </c:pt>
                <c:pt idx="59">
                  <c:v>38307.33674768513</c:v>
                </c:pt>
                <c:pt idx="60">
                  <c:v>38307.3368055555</c:v>
                </c:pt>
                <c:pt idx="61">
                  <c:v>38307.336863425866</c:v>
                </c:pt>
                <c:pt idx="62">
                  <c:v>38307.336921296235</c:v>
                </c:pt>
                <c:pt idx="63">
                  <c:v>38307.336979166605</c:v>
                </c:pt>
                <c:pt idx="64">
                  <c:v>38307.337037036974</c:v>
                </c:pt>
                <c:pt idx="65">
                  <c:v>38307.33709490734</c:v>
                </c:pt>
                <c:pt idx="66">
                  <c:v>38307.33715277771</c:v>
                </c:pt>
                <c:pt idx="67">
                  <c:v>38307.33721064808</c:v>
                </c:pt>
                <c:pt idx="68">
                  <c:v>38307.33726851845</c:v>
                </c:pt>
                <c:pt idx="69">
                  <c:v>38307.33732638882</c:v>
                </c:pt>
                <c:pt idx="70">
                  <c:v>38307.33738425919</c:v>
                </c:pt>
                <c:pt idx="71">
                  <c:v>38307.33744212956</c:v>
                </c:pt>
                <c:pt idx="72">
                  <c:v>38307.33749999993</c:v>
                </c:pt>
                <c:pt idx="73">
                  <c:v>38307.3375578703</c:v>
                </c:pt>
                <c:pt idx="74">
                  <c:v>38307.33761574067</c:v>
                </c:pt>
                <c:pt idx="75">
                  <c:v>38307.33767361104</c:v>
                </c:pt>
                <c:pt idx="76">
                  <c:v>38307.337731481406</c:v>
                </c:pt>
                <c:pt idx="77">
                  <c:v>38307.337789351775</c:v>
                </c:pt>
                <c:pt idx="78">
                  <c:v>38307.337847222145</c:v>
                </c:pt>
                <c:pt idx="79">
                  <c:v>38307.337905092514</c:v>
                </c:pt>
                <c:pt idx="80">
                  <c:v>38307.33796296288</c:v>
                </c:pt>
                <c:pt idx="81">
                  <c:v>38307.33802083325</c:v>
                </c:pt>
                <c:pt idx="82">
                  <c:v>38307.33807870362</c:v>
                </c:pt>
                <c:pt idx="83">
                  <c:v>38307.33813657399</c:v>
                </c:pt>
                <c:pt idx="84">
                  <c:v>38307.33819444436</c:v>
                </c:pt>
                <c:pt idx="85">
                  <c:v>38307.33825231473</c:v>
                </c:pt>
                <c:pt idx="86">
                  <c:v>38307.3383101851</c:v>
                </c:pt>
                <c:pt idx="87">
                  <c:v>38307.33836805547</c:v>
                </c:pt>
                <c:pt idx="88">
                  <c:v>38307.33842592584</c:v>
                </c:pt>
                <c:pt idx="89">
                  <c:v>38307.33848379621</c:v>
                </c:pt>
                <c:pt idx="90">
                  <c:v>38307.33854166658</c:v>
                </c:pt>
                <c:pt idx="91">
                  <c:v>38307.338599536946</c:v>
                </c:pt>
                <c:pt idx="92">
                  <c:v>38307.338657407316</c:v>
                </c:pt>
                <c:pt idx="93">
                  <c:v>38307.338715277685</c:v>
                </c:pt>
                <c:pt idx="94">
                  <c:v>38307.338773148054</c:v>
                </c:pt>
                <c:pt idx="95">
                  <c:v>38307.338831018424</c:v>
                </c:pt>
                <c:pt idx="96">
                  <c:v>38307.33888888879</c:v>
                </c:pt>
              </c:strCache>
            </c:strRef>
          </c:xVal>
          <c:yVal>
            <c:numRef>
              <c:f>Sheet1!$B$7:$B$103</c:f>
              <c:numCache>
                <c:ptCount val="97"/>
                <c:pt idx="0">
                  <c:v>45</c:v>
                </c:pt>
                <c:pt idx="1">
                  <c:v>52.97626937417624</c:v>
                </c:pt>
                <c:pt idx="2">
                  <c:v>51.60899225304901</c:v>
                </c:pt>
                <c:pt idx="3">
                  <c:v>52.22773194325927</c:v>
                </c:pt>
                <c:pt idx="4">
                  <c:v>52.58718843436995</c:v>
                </c:pt>
                <c:pt idx="5">
                  <c:v>47.36782973682399</c:v>
                </c:pt>
                <c:pt idx="6">
                  <c:v>49.75163605846623</c:v>
                </c:pt>
                <c:pt idx="7">
                  <c:v>47.38233913634153</c:v>
                </c:pt>
                <c:pt idx="8">
                  <c:v>45.088448292634794</c:v>
                </c:pt>
                <c:pt idx="9">
                  <c:v>54.134901685199</c:v>
                </c:pt>
                <c:pt idx="10">
                  <c:v>54.177385980534666</c:v>
                </c:pt>
                <c:pt idx="11">
                  <c:v>49.11333795588169</c:v>
                </c:pt>
                <c:pt idx="12">
                  <c:v>46.7972078600679</c:v>
                </c:pt>
                <c:pt idx="13">
                  <c:v>141.61781708036904</c:v>
                </c:pt>
                <c:pt idx="14">
                  <c:v>143.84440335843098</c:v>
                </c:pt>
                <c:pt idx="15">
                  <c:v>139.20781795010686</c:v>
                </c:pt>
                <c:pt idx="16">
                  <c:v>137.40968081084483</c:v>
                </c:pt>
                <c:pt idx="17">
                  <c:v>139.37725239716008</c:v>
                </c:pt>
                <c:pt idx="18">
                  <c:v>137.90138175090158</c:v>
                </c:pt>
                <c:pt idx="19">
                  <c:v>139.66395293215407</c:v>
                </c:pt>
                <c:pt idx="20">
                  <c:v>136.25006446960532</c:v>
                </c:pt>
                <c:pt idx="21">
                  <c:v>140.22317916101895</c:v>
                </c:pt>
                <c:pt idx="22">
                  <c:v>139.95465524069573</c:v>
                </c:pt>
                <c:pt idx="23">
                  <c:v>142.88761837673337</c:v>
                </c:pt>
                <c:pt idx="24">
                  <c:v>135.70790558251693</c:v>
                </c:pt>
                <c:pt idx="25">
                  <c:v>54.262888287236606</c:v>
                </c:pt>
                <c:pt idx="26">
                  <c:v>47.43989347603666</c:v>
                </c:pt>
                <c:pt idx="27">
                  <c:v>46.61620162960287</c:v>
                </c:pt>
                <c:pt idx="28">
                  <c:v>53.957892010593255</c:v>
                </c:pt>
                <c:pt idx="29">
                  <c:v>45.05812726046928</c:v>
                </c:pt>
                <c:pt idx="30">
                  <c:v>54.3228031848861</c:v>
                </c:pt>
                <c:pt idx="31">
                  <c:v>49.54450177040516</c:v>
                </c:pt>
                <c:pt idx="32">
                  <c:v>52.797346242946745</c:v>
                </c:pt>
                <c:pt idx="33">
                  <c:v>46.37981706036372</c:v>
                </c:pt>
                <c:pt idx="34">
                  <c:v>50.31707688041179</c:v>
                </c:pt>
                <c:pt idx="35">
                  <c:v>45.48453461139502</c:v>
                </c:pt>
                <c:pt idx="36">
                  <c:v>51.91476718659966</c:v>
                </c:pt>
                <c:pt idx="37">
                  <c:v>45.997904732849335</c:v>
                </c:pt>
                <c:pt idx="38">
                  <c:v>141.02626972343145</c:v>
                </c:pt>
                <c:pt idx="39">
                  <c:v>138.29440553139767</c:v>
                </c:pt>
                <c:pt idx="40">
                  <c:v>135.88410718657536</c:v>
                </c:pt>
                <c:pt idx="41">
                  <c:v>140.81951587676554</c:v>
                </c:pt>
                <c:pt idx="42">
                  <c:v>140.33612839490263</c:v>
                </c:pt>
                <c:pt idx="43">
                  <c:v>136.57899713412093</c:v>
                </c:pt>
                <c:pt idx="44">
                  <c:v>140.19530620657343</c:v>
                </c:pt>
                <c:pt idx="45">
                  <c:v>140.02847730844252</c:v>
                </c:pt>
                <c:pt idx="46">
                  <c:v>143.02473195261393</c:v>
                </c:pt>
                <c:pt idx="47">
                  <c:v>140.51376275168408</c:v>
                </c:pt>
                <c:pt idx="48">
                  <c:v>135.2140221908947</c:v>
                </c:pt>
                <c:pt idx="49">
                  <c:v>141.76248728389092</c:v>
                </c:pt>
                <c:pt idx="50">
                  <c:v>48.63006225764826</c:v>
                </c:pt>
                <c:pt idx="51">
                  <c:v>54.64962493851364</c:v>
                </c:pt>
                <c:pt idx="52">
                  <c:v>54.54986622020958</c:v>
                </c:pt>
                <c:pt idx="53">
                  <c:v>50.97733544211448</c:v>
                </c:pt>
                <c:pt idx="54">
                  <c:v>53.1129412988366</c:v>
                </c:pt>
                <c:pt idx="55">
                  <c:v>49.07383224532687</c:v>
                </c:pt>
                <c:pt idx="56">
                  <c:v>51.567155762528955</c:v>
                </c:pt>
                <c:pt idx="57">
                  <c:v>47.4694506593692</c:v>
                </c:pt>
                <c:pt idx="58">
                  <c:v>51.98056506417346</c:v>
                </c:pt>
                <c:pt idx="59">
                  <c:v>51.411361454203146</c:v>
                </c:pt>
                <c:pt idx="60">
                  <c:v>51.08250541288203</c:v>
                </c:pt>
                <c:pt idx="61">
                  <c:v>48.27272021700642</c:v>
                </c:pt>
                <c:pt idx="62">
                  <c:v>52.02667120496241</c:v>
                </c:pt>
                <c:pt idx="63">
                  <c:v>143.85051528527845</c:v>
                </c:pt>
                <c:pt idx="64">
                  <c:v>141.98303283886324</c:v>
                </c:pt>
                <c:pt idx="65">
                  <c:v>145.310677668243</c:v>
                </c:pt>
                <c:pt idx="66">
                  <c:v>140.6405927681797</c:v>
                </c:pt>
                <c:pt idx="67">
                  <c:v>143.51500750691307</c:v>
                </c:pt>
                <c:pt idx="68">
                  <c:v>139.69798524840104</c:v>
                </c:pt>
                <c:pt idx="69">
                  <c:v>143.6217711077147</c:v>
                </c:pt>
                <c:pt idx="70">
                  <c:v>143.36019747437024</c:v>
                </c:pt>
                <c:pt idx="71">
                  <c:v>144.64959135201332</c:v>
                </c:pt>
                <c:pt idx="72">
                  <c:v>137.54143569512465</c:v>
                </c:pt>
                <c:pt idx="73">
                  <c:v>137.20863993458147</c:v>
                </c:pt>
                <c:pt idx="74">
                  <c:v>136.48362364365772</c:v>
                </c:pt>
                <c:pt idx="75">
                  <c:v>48.69735882248362</c:v>
                </c:pt>
                <c:pt idx="76">
                  <c:v>52.224289362927024</c:v>
                </c:pt>
                <c:pt idx="77">
                  <c:v>48.66218844646383</c:v>
                </c:pt>
                <c:pt idx="78">
                  <c:v>52.65991415947916</c:v>
                </c:pt>
                <c:pt idx="79">
                  <c:v>45.19014124054202</c:v>
                </c:pt>
                <c:pt idx="80">
                  <c:v>47.32105454530023</c:v>
                </c:pt>
                <c:pt idx="81">
                  <c:v>49.37726885319053</c:v>
                </c:pt>
                <c:pt idx="82">
                  <c:v>50.938792715989365</c:v>
                </c:pt>
                <c:pt idx="83">
                  <c:v>46.16104980071697</c:v>
                </c:pt>
                <c:pt idx="84">
                  <c:v>55.51408187772428</c:v>
                </c:pt>
                <c:pt idx="85">
                  <c:v>45.90842696351433</c:v>
                </c:pt>
                <c:pt idx="86">
                  <c:v>51.56358968146613</c:v>
                </c:pt>
                <c:pt idx="87">
                  <c:v>47.61311957215331</c:v>
                </c:pt>
                <c:pt idx="88">
                  <c:v>137.78212854005523</c:v>
                </c:pt>
                <c:pt idx="89">
                  <c:v>144.72284832091276</c:v>
                </c:pt>
                <c:pt idx="90">
                  <c:v>141.35865013093166</c:v>
                </c:pt>
                <c:pt idx="91">
                  <c:v>138.31136956887266</c:v>
                </c:pt>
                <c:pt idx="92">
                  <c:v>135.05722551982214</c:v>
                </c:pt>
                <c:pt idx="93">
                  <c:v>143.00851456592406</c:v>
                </c:pt>
                <c:pt idx="94">
                  <c:v>140.20145456777792</c:v>
                </c:pt>
                <c:pt idx="95">
                  <c:v>138.29788776580034</c:v>
                </c:pt>
                <c:pt idx="96">
                  <c:v>144.50181941243198</c:v>
                </c:pt>
              </c:numCache>
            </c:numRef>
          </c:yVal>
          <c:smooth val="0"/>
        </c:ser>
        <c:ser>
          <c:idx val="3"/>
          <c:order val="1"/>
          <c:tx>
            <c:strRef>
              <c:f>Sheet1!$U$6</c:f>
              <c:strCache>
                <c:ptCount val="1"/>
                <c:pt idx="0">
                  <c:v>Archive Comp. Stored Pt.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8000"/>
              </a:solidFill>
              <a:ln>
                <a:solidFill>
                  <a:srgbClr val="008000"/>
                </a:solidFill>
              </a:ln>
            </c:spPr>
          </c:marker>
          <c:xVal>
            <c:strRef>
              <c:f>Sheet1!$T$7:$T$103</c:f>
              <c:strCache>
                <c:ptCount val="97"/>
                <c:pt idx="0">
                  <c:v>38307.333333333336</c:v>
                </c:pt>
                <c:pt idx="1">
                  <c:v>38307.333391203705</c:v>
                </c:pt>
                <c:pt idx="2">
                  <c:v>38307.333391203705</c:v>
                </c:pt>
                <c:pt idx="3">
                  <c:v>38307.333391203705</c:v>
                </c:pt>
                <c:pt idx="4">
                  <c:v>38307.333391203705</c:v>
                </c:pt>
                <c:pt idx="5">
                  <c:v>38307.33362268518</c:v>
                </c:pt>
                <c:pt idx="6">
                  <c:v>38307.33368055555</c:v>
                </c:pt>
                <c:pt idx="7">
                  <c:v>38307.33373842592</c:v>
                </c:pt>
                <c:pt idx="8">
                  <c:v>38307.33379629629</c:v>
                </c:pt>
                <c:pt idx="9">
                  <c:v>38307.33385416666</c:v>
                </c:pt>
                <c:pt idx="10">
                  <c:v>38307.33385416666</c:v>
                </c:pt>
                <c:pt idx="11">
                  <c:v>38307.3339699074</c:v>
                </c:pt>
                <c:pt idx="12">
                  <c:v>38307.33402777777</c:v>
                </c:pt>
                <c:pt idx="13">
                  <c:v>38307.33408564814</c:v>
                </c:pt>
                <c:pt idx="14">
                  <c:v>38307.33408564814</c:v>
                </c:pt>
                <c:pt idx="15">
                  <c:v>38307.334201388876</c:v>
                </c:pt>
                <c:pt idx="16">
                  <c:v>38307.334201388876</c:v>
                </c:pt>
                <c:pt idx="17">
                  <c:v>38307.334201388876</c:v>
                </c:pt>
                <c:pt idx="18">
                  <c:v>38307.334201388876</c:v>
                </c:pt>
                <c:pt idx="19">
                  <c:v>38307.334201388876</c:v>
                </c:pt>
                <c:pt idx="20">
                  <c:v>38307.33449074072</c:v>
                </c:pt>
                <c:pt idx="21">
                  <c:v>38307.33454861109</c:v>
                </c:pt>
                <c:pt idx="22">
                  <c:v>38307.33454861109</c:v>
                </c:pt>
                <c:pt idx="23">
                  <c:v>38307.33466435183</c:v>
                </c:pt>
                <c:pt idx="24">
                  <c:v>38307.3347222222</c:v>
                </c:pt>
                <c:pt idx="25">
                  <c:v>38307.33478009257</c:v>
                </c:pt>
                <c:pt idx="26">
                  <c:v>38307.33483796294</c:v>
                </c:pt>
                <c:pt idx="27">
                  <c:v>38307.33483796294</c:v>
                </c:pt>
                <c:pt idx="28">
                  <c:v>38307.33495370368</c:v>
                </c:pt>
                <c:pt idx="29">
                  <c:v>38307.33501157405</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38307.33553240737</c:v>
                </c:pt>
                <c:pt idx="39">
                  <c:v>38307.33559027774</c:v>
                </c:pt>
                <c:pt idx="40">
                  <c:v>38307.33564814811</c:v>
                </c:pt>
                <c:pt idx="41">
                  <c:v>38307.33570601848</c:v>
                </c:pt>
                <c:pt idx="42">
                  <c:v>38307.33570601848</c:v>
                </c:pt>
                <c:pt idx="43">
                  <c:v>38307.33582175922</c:v>
                </c:pt>
                <c:pt idx="44">
                  <c:v>38307.33587962959</c:v>
                </c:pt>
                <c:pt idx="45">
                  <c:v>38307.33587962959</c:v>
                </c:pt>
                <c:pt idx="46">
                  <c:v>38307.335995370326</c:v>
                </c:pt>
                <c:pt idx="47">
                  <c:v>38307.336053240695</c:v>
                </c:pt>
                <c:pt idx="48">
                  <c:v>38307.336111111064</c:v>
                </c:pt>
                <c:pt idx="49">
                  <c:v>38307.336168981434</c:v>
                </c:pt>
                <c:pt idx="50">
                  <c:v>38307.3362268518</c:v>
                </c:pt>
                <c:pt idx="51">
                  <c:v>38307.33628472217</c:v>
                </c:pt>
                <c:pt idx="52">
                  <c:v>38307.33628472217</c:v>
                </c:pt>
                <c:pt idx="53">
                  <c:v>38307.33640046291</c:v>
                </c:pt>
                <c:pt idx="54">
                  <c:v>38307.33640046291</c:v>
                </c:pt>
                <c:pt idx="55">
                  <c:v>38307.33640046291</c:v>
                </c:pt>
                <c:pt idx="56">
                  <c:v>38307.33640046291</c:v>
                </c:pt>
                <c:pt idx="57">
                  <c:v>38307.33663194439</c:v>
                </c:pt>
                <c:pt idx="58">
                  <c:v>38307.33668981476</c:v>
                </c:pt>
                <c:pt idx="59">
                  <c:v>38307.33668981476</c:v>
                </c:pt>
                <c:pt idx="60">
                  <c:v>38307.33668981476</c:v>
                </c:pt>
                <c:pt idx="61">
                  <c:v>38307.336863425866</c:v>
                </c:pt>
                <c:pt idx="62">
                  <c:v>38307.336921296235</c:v>
                </c:pt>
                <c:pt idx="63">
                  <c:v>38307.336979166605</c:v>
                </c:pt>
                <c:pt idx="64">
                  <c:v>38307.336979166605</c:v>
                </c:pt>
                <c:pt idx="65">
                  <c:v>38307.336979166605</c:v>
                </c:pt>
                <c:pt idx="66">
                  <c:v>38307.33715277771</c:v>
                </c:pt>
                <c:pt idx="67">
                  <c:v>38307.33721064808</c:v>
                </c:pt>
                <c:pt idx="68">
                  <c:v>38307.33726851845</c:v>
                </c:pt>
                <c:pt idx="69">
                  <c:v>38307.33732638882</c:v>
                </c:pt>
                <c:pt idx="70">
                  <c:v>38307.33732638882</c:v>
                </c:pt>
                <c:pt idx="71">
                  <c:v>38307.33732638882</c:v>
                </c:pt>
                <c:pt idx="72">
                  <c:v>38307.33749999993</c:v>
                </c:pt>
                <c:pt idx="73">
                  <c:v>38307.33749999993</c:v>
                </c:pt>
                <c:pt idx="74">
                  <c:v>38307.33749999993</c:v>
                </c:pt>
                <c:pt idx="75">
                  <c:v>38307.33767361104</c:v>
                </c:pt>
                <c:pt idx="76">
                  <c:v>38307.337731481406</c:v>
                </c:pt>
                <c:pt idx="77">
                  <c:v>38307.337789351775</c:v>
                </c:pt>
                <c:pt idx="78">
                  <c:v>38307.337847222145</c:v>
                </c:pt>
                <c:pt idx="79">
                  <c:v>38307.337905092514</c:v>
                </c:pt>
                <c:pt idx="80">
                  <c:v>38307.337905092514</c:v>
                </c:pt>
                <c:pt idx="81">
                  <c:v>38307.33802083325</c:v>
                </c:pt>
                <c:pt idx="82">
                  <c:v>38307.33802083325</c:v>
                </c:pt>
                <c:pt idx="83">
                  <c:v>38307.33813657399</c:v>
                </c:pt>
                <c:pt idx="84">
                  <c:v>38307.33819444436</c:v>
                </c:pt>
                <c:pt idx="85">
                  <c:v>38307.33825231473</c:v>
                </c:pt>
                <c:pt idx="86">
                  <c:v>38307.3383101851</c:v>
                </c:pt>
                <c:pt idx="87">
                  <c:v>38307.33836805547</c:v>
                </c:pt>
                <c:pt idx="88">
                  <c:v>38307.33842592584</c:v>
                </c:pt>
                <c:pt idx="89">
                  <c:v>38307.33848379621</c:v>
                </c:pt>
                <c:pt idx="90">
                  <c:v>38307.33854166658</c:v>
                </c:pt>
                <c:pt idx="91">
                  <c:v>38307.338599536946</c:v>
                </c:pt>
                <c:pt idx="92">
                  <c:v>38307.338657407316</c:v>
                </c:pt>
                <c:pt idx="93">
                  <c:v>38307.338715277685</c:v>
                </c:pt>
                <c:pt idx="94">
                  <c:v>38307.338773148054</c:v>
                </c:pt>
                <c:pt idx="95">
                  <c:v>38307.338773148054</c:v>
                </c:pt>
                <c:pt idx="96">
                  <c:v>38307.33888888879</c:v>
                </c:pt>
              </c:strCache>
            </c:strRef>
          </c:xVal>
          <c:yVal>
            <c:numRef>
              <c:f>Sheet1!$U$7:$U$103</c:f>
              <c:numCache>
                <c:ptCount val="97"/>
                <c:pt idx="0">
                  <c:v>45</c:v>
                </c:pt>
                <c:pt idx="1">
                  <c:v>-999</c:v>
                </c:pt>
                <c:pt idx="2">
                  <c:v>-999</c:v>
                </c:pt>
                <c:pt idx="3">
                  <c:v>-999</c:v>
                </c:pt>
                <c:pt idx="4">
                  <c:v>52.97626937417624</c:v>
                </c:pt>
                <c:pt idx="5">
                  <c:v>47.36782973682399</c:v>
                </c:pt>
                <c:pt idx="6">
                  <c:v>49.75163605846623</c:v>
                </c:pt>
                <c:pt idx="7">
                  <c:v>47.38233913634153</c:v>
                </c:pt>
                <c:pt idx="8">
                  <c:v>45.088448292634794</c:v>
                </c:pt>
                <c:pt idx="9">
                  <c:v>-999</c:v>
                </c:pt>
                <c:pt idx="10">
                  <c:v>54.134901685199</c:v>
                </c:pt>
                <c:pt idx="11">
                  <c:v>49.11333795588169</c:v>
                </c:pt>
                <c:pt idx="12">
                  <c:v>46.7972078600679</c:v>
                </c:pt>
                <c:pt idx="13">
                  <c:v>-999</c:v>
                </c:pt>
                <c:pt idx="14">
                  <c:v>141.61781708036904</c:v>
                </c:pt>
                <c:pt idx="15">
                  <c:v>-999</c:v>
                </c:pt>
                <c:pt idx="16">
                  <c:v>-999</c:v>
                </c:pt>
                <c:pt idx="17">
                  <c:v>-999</c:v>
                </c:pt>
                <c:pt idx="18">
                  <c:v>-999</c:v>
                </c:pt>
                <c:pt idx="19">
                  <c:v>139.20781795010686</c:v>
                </c:pt>
                <c:pt idx="20">
                  <c:v>136.25006446960532</c:v>
                </c:pt>
                <c:pt idx="21">
                  <c:v>-999</c:v>
                </c:pt>
                <c:pt idx="22">
                  <c:v>140.22317916101895</c:v>
                </c:pt>
                <c:pt idx="23">
                  <c:v>142.88761837673337</c:v>
                </c:pt>
                <c:pt idx="24">
                  <c:v>135.70790558251693</c:v>
                </c:pt>
                <c:pt idx="25">
                  <c:v>-999</c:v>
                </c:pt>
                <c:pt idx="26">
                  <c:v>-999</c:v>
                </c:pt>
                <c:pt idx="27">
                  <c:v>47.43989347603666</c:v>
                </c:pt>
                <c:pt idx="28">
                  <c:v>53.957892010593255</c:v>
                </c:pt>
                <c:pt idx="29">
                  <c:v>-999</c:v>
                </c:pt>
                <c:pt idx="30">
                  <c:v>54.3228031848861</c:v>
                </c:pt>
                <c:pt idx="31">
                  <c:v>-999</c:v>
                </c:pt>
                <c:pt idx="32">
                  <c:v>52.797346242946745</c:v>
                </c:pt>
                <c:pt idx="33">
                  <c:v>46.37981706036372</c:v>
                </c:pt>
                <c:pt idx="34">
                  <c:v>-999</c:v>
                </c:pt>
                <c:pt idx="35">
                  <c:v>45.48453461139502</c:v>
                </c:pt>
                <c:pt idx="36">
                  <c:v>51.91476718659966</c:v>
                </c:pt>
                <c:pt idx="37">
                  <c:v>45.997904732849335</c:v>
                </c:pt>
                <c:pt idx="38">
                  <c:v>141.02626972343145</c:v>
                </c:pt>
                <c:pt idx="39">
                  <c:v>138.29440553139767</c:v>
                </c:pt>
                <c:pt idx="40">
                  <c:v>135.88410718657536</c:v>
                </c:pt>
                <c:pt idx="41">
                  <c:v>-999</c:v>
                </c:pt>
                <c:pt idx="42">
                  <c:v>-999</c:v>
                </c:pt>
                <c:pt idx="43">
                  <c:v>-999</c:v>
                </c:pt>
                <c:pt idx="44">
                  <c:v>-999</c:v>
                </c:pt>
                <c:pt idx="45">
                  <c:v>-999</c:v>
                </c:pt>
                <c:pt idx="46">
                  <c:v>143.02473195261393</c:v>
                </c:pt>
                <c:pt idx="47">
                  <c:v>140.51376275168408</c:v>
                </c:pt>
                <c:pt idx="48">
                  <c:v>135.2140221908947</c:v>
                </c:pt>
                <c:pt idx="49">
                  <c:v>141.76248728389092</c:v>
                </c:pt>
                <c:pt idx="50">
                  <c:v>-999</c:v>
                </c:pt>
                <c:pt idx="51">
                  <c:v>-999</c:v>
                </c:pt>
                <c:pt idx="52">
                  <c:v>54.64962493851364</c:v>
                </c:pt>
                <c:pt idx="53">
                  <c:v>-999</c:v>
                </c:pt>
                <c:pt idx="54">
                  <c:v>-999</c:v>
                </c:pt>
                <c:pt idx="55">
                  <c:v>-999</c:v>
                </c:pt>
                <c:pt idx="56">
                  <c:v>50.97733544211448</c:v>
                </c:pt>
                <c:pt idx="57">
                  <c:v>47.4694506593692</c:v>
                </c:pt>
                <c:pt idx="58">
                  <c:v>-999</c:v>
                </c:pt>
                <c:pt idx="59">
                  <c:v>-999</c:v>
                </c:pt>
                <c:pt idx="60">
                  <c:v>-999</c:v>
                </c:pt>
                <c:pt idx="61">
                  <c:v>-999</c:v>
                </c:pt>
                <c:pt idx="62">
                  <c:v>52.02667120496241</c:v>
                </c:pt>
                <c:pt idx="63">
                  <c:v>-999</c:v>
                </c:pt>
                <c:pt idx="64">
                  <c:v>-999</c:v>
                </c:pt>
                <c:pt idx="65">
                  <c:v>143.85051528527845</c:v>
                </c:pt>
                <c:pt idx="66">
                  <c:v>140.6405927681797</c:v>
                </c:pt>
                <c:pt idx="67">
                  <c:v>-999</c:v>
                </c:pt>
                <c:pt idx="68">
                  <c:v>-999</c:v>
                </c:pt>
                <c:pt idx="69">
                  <c:v>-999</c:v>
                </c:pt>
                <c:pt idx="70">
                  <c:v>-999</c:v>
                </c:pt>
                <c:pt idx="71">
                  <c:v>143.6217711077147</c:v>
                </c:pt>
                <c:pt idx="72">
                  <c:v>-999</c:v>
                </c:pt>
                <c:pt idx="73">
                  <c:v>-999</c:v>
                </c:pt>
                <c:pt idx="74">
                  <c:v>137.54143569512465</c:v>
                </c:pt>
                <c:pt idx="75">
                  <c:v>48.69735882248362</c:v>
                </c:pt>
                <c:pt idx="76">
                  <c:v>52.224289362927024</c:v>
                </c:pt>
                <c:pt idx="77">
                  <c:v>-999</c:v>
                </c:pt>
                <c:pt idx="78">
                  <c:v>52.65991415947916</c:v>
                </c:pt>
                <c:pt idx="79">
                  <c:v>-999</c:v>
                </c:pt>
                <c:pt idx="80">
                  <c:v>45.19014124054202</c:v>
                </c:pt>
                <c:pt idx="81">
                  <c:v>-999</c:v>
                </c:pt>
                <c:pt idx="82">
                  <c:v>49.37726885319053</c:v>
                </c:pt>
                <c:pt idx="83">
                  <c:v>46.16104980071697</c:v>
                </c:pt>
                <c:pt idx="84">
                  <c:v>55.51408187772428</c:v>
                </c:pt>
                <c:pt idx="85">
                  <c:v>45.90842696351433</c:v>
                </c:pt>
                <c:pt idx="86">
                  <c:v>51.56358968146613</c:v>
                </c:pt>
                <c:pt idx="87">
                  <c:v>47.61311957215331</c:v>
                </c:pt>
                <c:pt idx="88">
                  <c:v>137.78212854005523</c:v>
                </c:pt>
                <c:pt idx="89">
                  <c:v>144.72284832091276</c:v>
                </c:pt>
                <c:pt idx="90">
                  <c:v>141.35865013093166</c:v>
                </c:pt>
                <c:pt idx="91">
                  <c:v>-999</c:v>
                </c:pt>
                <c:pt idx="92">
                  <c:v>135.05722551982214</c:v>
                </c:pt>
                <c:pt idx="93">
                  <c:v>143.00851456592406</c:v>
                </c:pt>
                <c:pt idx="94">
                  <c:v>-999</c:v>
                </c:pt>
                <c:pt idx="95">
                  <c:v>140.20145456777792</c:v>
                </c:pt>
                <c:pt idx="96">
                  <c:v>-999</c:v>
                </c:pt>
              </c:numCache>
            </c:numRef>
          </c:yVal>
          <c:smooth val="0"/>
        </c:ser>
        <c:ser>
          <c:idx val="4"/>
          <c:order val="2"/>
          <c:tx>
            <c:strRef>
              <c:f>Sheet1!$W$6</c:f>
              <c:strCache>
                <c:ptCount val="1"/>
                <c:pt idx="0">
                  <c:v>Archive Comp. Trend Line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Sheet1!$V$7:$V$103</c:f>
              <c:strCache>
                <c:ptCount val="97"/>
                <c:pt idx="0">
                  <c:v>38307.333333333336</c:v>
                </c:pt>
                <c:pt idx="1">
                  <c:v>38307.333333333336</c:v>
                </c:pt>
                <c:pt idx="2">
                  <c:v>38307.333333333336</c:v>
                </c:pt>
                <c:pt idx="3">
                  <c:v>38307.333333333336</c:v>
                </c:pt>
                <c:pt idx="4">
                  <c:v>38307.333391203705</c:v>
                </c:pt>
                <c:pt idx="5">
                  <c:v>38307.33362268518</c:v>
                </c:pt>
                <c:pt idx="6">
                  <c:v>38307.33368055555</c:v>
                </c:pt>
                <c:pt idx="7">
                  <c:v>38307.33373842592</c:v>
                </c:pt>
                <c:pt idx="8">
                  <c:v>38307.33379629629</c:v>
                </c:pt>
                <c:pt idx="9">
                  <c:v>38307.33379629629</c:v>
                </c:pt>
                <c:pt idx="10">
                  <c:v>38307.33385416666</c:v>
                </c:pt>
                <c:pt idx="11">
                  <c:v>38307.3339699074</c:v>
                </c:pt>
                <c:pt idx="12">
                  <c:v>38307.33402777777</c:v>
                </c:pt>
                <c:pt idx="13">
                  <c:v>38307.33402777777</c:v>
                </c:pt>
                <c:pt idx="14">
                  <c:v>38307.33408564814</c:v>
                </c:pt>
                <c:pt idx="15">
                  <c:v>38307.33408564814</c:v>
                </c:pt>
                <c:pt idx="16">
                  <c:v>38307.33408564814</c:v>
                </c:pt>
                <c:pt idx="17">
                  <c:v>38307.33408564814</c:v>
                </c:pt>
                <c:pt idx="18">
                  <c:v>38307.33408564814</c:v>
                </c:pt>
                <c:pt idx="19">
                  <c:v>38307.334201388876</c:v>
                </c:pt>
                <c:pt idx="20">
                  <c:v>38307.33449074072</c:v>
                </c:pt>
                <c:pt idx="21">
                  <c:v>38307.33449074072</c:v>
                </c:pt>
                <c:pt idx="22">
                  <c:v>38307.33454861109</c:v>
                </c:pt>
                <c:pt idx="23">
                  <c:v>38307.33466435183</c:v>
                </c:pt>
                <c:pt idx="24">
                  <c:v>38307.3347222222</c:v>
                </c:pt>
                <c:pt idx="25">
                  <c:v>38307.3347222222</c:v>
                </c:pt>
                <c:pt idx="26">
                  <c:v>38307.3347222222</c:v>
                </c:pt>
                <c:pt idx="27">
                  <c:v>38307.33483796294</c:v>
                </c:pt>
                <c:pt idx="28">
                  <c:v>38307.33495370368</c:v>
                </c:pt>
                <c:pt idx="29">
                  <c:v>38307.33495370368</c:v>
                </c:pt>
                <c:pt idx="30">
                  <c:v>38307.335069444416</c:v>
                </c:pt>
                <c:pt idx="31">
                  <c:v>38307.335069444416</c:v>
                </c:pt>
                <c:pt idx="32">
                  <c:v>38307.335185185155</c:v>
                </c:pt>
                <c:pt idx="33">
                  <c:v>38307.335243055524</c:v>
                </c:pt>
                <c:pt idx="34">
                  <c:v>38307.335243055524</c:v>
                </c:pt>
                <c:pt idx="35">
                  <c:v>38307.33535879626</c:v>
                </c:pt>
                <c:pt idx="36">
                  <c:v>38307.33541666663</c:v>
                </c:pt>
                <c:pt idx="37">
                  <c:v>38307.335474537</c:v>
                </c:pt>
                <c:pt idx="38">
                  <c:v>38307.33553240737</c:v>
                </c:pt>
                <c:pt idx="39">
                  <c:v>38307.33559027774</c:v>
                </c:pt>
                <c:pt idx="40">
                  <c:v>38307.33564814811</c:v>
                </c:pt>
                <c:pt idx="41">
                  <c:v>38307.33564814811</c:v>
                </c:pt>
                <c:pt idx="42">
                  <c:v>38307.33564814811</c:v>
                </c:pt>
                <c:pt idx="43">
                  <c:v>38307.33564814811</c:v>
                </c:pt>
                <c:pt idx="44">
                  <c:v>38307.33564814811</c:v>
                </c:pt>
                <c:pt idx="45">
                  <c:v>38307.33564814811</c:v>
                </c:pt>
                <c:pt idx="46">
                  <c:v>38307.335995370326</c:v>
                </c:pt>
                <c:pt idx="47">
                  <c:v>38307.336053240695</c:v>
                </c:pt>
                <c:pt idx="48">
                  <c:v>38307.336111111064</c:v>
                </c:pt>
                <c:pt idx="49">
                  <c:v>38307.336168981434</c:v>
                </c:pt>
                <c:pt idx="50">
                  <c:v>38307.336168981434</c:v>
                </c:pt>
                <c:pt idx="51">
                  <c:v>38307.336168981434</c:v>
                </c:pt>
                <c:pt idx="52">
                  <c:v>38307.33628472217</c:v>
                </c:pt>
                <c:pt idx="53">
                  <c:v>38307.33628472217</c:v>
                </c:pt>
                <c:pt idx="54">
                  <c:v>38307.33628472217</c:v>
                </c:pt>
                <c:pt idx="55">
                  <c:v>38307.33628472217</c:v>
                </c:pt>
                <c:pt idx="56">
                  <c:v>38307.33640046291</c:v>
                </c:pt>
                <c:pt idx="57">
                  <c:v>38307.33663194439</c:v>
                </c:pt>
                <c:pt idx="58">
                  <c:v>38307.33663194439</c:v>
                </c:pt>
                <c:pt idx="59">
                  <c:v>38307.33663194439</c:v>
                </c:pt>
                <c:pt idx="60">
                  <c:v>38307.33663194439</c:v>
                </c:pt>
                <c:pt idx="61">
                  <c:v>38307.33663194439</c:v>
                </c:pt>
                <c:pt idx="62">
                  <c:v>38307.336921296235</c:v>
                </c:pt>
                <c:pt idx="63">
                  <c:v>38307.336921296235</c:v>
                </c:pt>
                <c:pt idx="64">
                  <c:v>38307.336921296235</c:v>
                </c:pt>
                <c:pt idx="65">
                  <c:v>38307.336979166605</c:v>
                </c:pt>
                <c:pt idx="66">
                  <c:v>38307.33715277771</c:v>
                </c:pt>
                <c:pt idx="67">
                  <c:v>38307.33715277771</c:v>
                </c:pt>
                <c:pt idx="68">
                  <c:v>38307.33715277771</c:v>
                </c:pt>
                <c:pt idx="69">
                  <c:v>38307.33715277771</c:v>
                </c:pt>
                <c:pt idx="70">
                  <c:v>38307.33715277771</c:v>
                </c:pt>
                <c:pt idx="71">
                  <c:v>38307.33732638882</c:v>
                </c:pt>
                <c:pt idx="72">
                  <c:v>38307.33732638882</c:v>
                </c:pt>
                <c:pt idx="73">
                  <c:v>38307.33732638882</c:v>
                </c:pt>
                <c:pt idx="74">
                  <c:v>38307.33749999993</c:v>
                </c:pt>
                <c:pt idx="75">
                  <c:v>38307.33767361104</c:v>
                </c:pt>
                <c:pt idx="76">
                  <c:v>38307.337731481406</c:v>
                </c:pt>
                <c:pt idx="77">
                  <c:v>38307.337731481406</c:v>
                </c:pt>
                <c:pt idx="78">
                  <c:v>38307.337847222145</c:v>
                </c:pt>
                <c:pt idx="79">
                  <c:v>38307.337847222145</c:v>
                </c:pt>
                <c:pt idx="80">
                  <c:v>38307.337905092514</c:v>
                </c:pt>
                <c:pt idx="81">
                  <c:v>38307.337905092514</c:v>
                </c:pt>
                <c:pt idx="82">
                  <c:v>38307.33802083325</c:v>
                </c:pt>
                <c:pt idx="83">
                  <c:v>38307.33813657399</c:v>
                </c:pt>
                <c:pt idx="84">
                  <c:v>38307.33819444436</c:v>
                </c:pt>
                <c:pt idx="85">
                  <c:v>38307.33825231473</c:v>
                </c:pt>
                <c:pt idx="86">
                  <c:v>38307.3383101851</c:v>
                </c:pt>
                <c:pt idx="87">
                  <c:v>38307.33836805547</c:v>
                </c:pt>
                <c:pt idx="88">
                  <c:v>38307.33842592584</c:v>
                </c:pt>
                <c:pt idx="89">
                  <c:v>38307.33848379621</c:v>
                </c:pt>
                <c:pt idx="90">
                  <c:v>38307.33854166658</c:v>
                </c:pt>
                <c:pt idx="91">
                  <c:v>38307.33854166658</c:v>
                </c:pt>
                <c:pt idx="92">
                  <c:v>38307.338657407316</c:v>
                </c:pt>
                <c:pt idx="93">
                  <c:v>38307.338715277685</c:v>
                </c:pt>
                <c:pt idx="94">
                  <c:v>38307.338715277685</c:v>
                </c:pt>
                <c:pt idx="95">
                  <c:v>38307.338773148054</c:v>
                </c:pt>
                <c:pt idx="96">
                  <c:v>38307.338773148054</c:v>
                </c:pt>
              </c:strCache>
            </c:strRef>
          </c:xVal>
          <c:yVal>
            <c:numRef>
              <c:f>Sheet1!$W$7:$W$103</c:f>
              <c:numCache>
                <c:ptCount val="97"/>
                <c:pt idx="0">
                  <c:v>45</c:v>
                </c:pt>
                <c:pt idx="1">
                  <c:v>45</c:v>
                </c:pt>
                <c:pt idx="2">
                  <c:v>45</c:v>
                </c:pt>
                <c:pt idx="3">
                  <c:v>45</c:v>
                </c:pt>
                <c:pt idx="4">
                  <c:v>52.97626937417624</c:v>
                </c:pt>
                <c:pt idx="5">
                  <c:v>47.36782973682399</c:v>
                </c:pt>
                <c:pt idx="6">
                  <c:v>49.75163605846623</c:v>
                </c:pt>
                <c:pt idx="7">
                  <c:v>47.38233913634153</c:v>
                </c:pt>
                <c:pt idx="8">
                  <c:v>45.088448292634794</c:v>
                </c:pt>
                <c:pt idx="9">
                  <c:v>45.088448292634794</c:v>
                </c:pt>
                <c:pt idx="10">
                  <c:v>54.134901685199</c:v>
                </c:pt>
                <c:pt idx="11">
                  <c:v>49.11333795588169</c:v>
                </c:pt>
                <c:pt idx="12">
                  <c:v>46.7972078600679</c:v>
                </c:pt>
                <c:pt idx="13">
                  <c:v>46.7972078600679</c:v>
                </c:pt>
                <c:pt idx="14">
                  <c:v>141.61781708036904</c:v>
                </c:pt>
                <c:pt idx="15">
                  <c:v>141.61781708036904</c:v>
                </c:pt>
                <c:pt idx="16">
                  <c:v>141.61781708036904</c:v>
                </c:pt>
                <c:pt idx="17">
                  <c:v>141.61781708036904</c:v>
                </c:pt>
                <c:pt idx="18">
                  <c:v>141.61781708036904</c:v>
                </c:pt>
                <c:pt idx="19">
                  <c:v>139.20781795010686</c:v>
                </c:pt>
                <c:pt idx="20">
                  <c:v>136.25006446960532</c:v>
                </c:pt>
                <c:pt idx="21">
                  <c:v>136.25006446960532</c:v>
                </c:pt>
                <c:pt idx="22">
                  <c:v>140.22317916101895</c:v>
                </c:pt>
                <c:pt idx="23">
                  <c:v>142.88761837673337</c:v>
                </c:pt>
                <c:pt idx="24">
                  <c:v>135.70790558251693</c:v>
                </c:pt>
                <c:pt idx="25">
                  <c:v>135.70790558251693</c:v>
                </c:pt>
                <c:pt idx="26">
                  <c:v>135.70790558251693</c:v>
                </c:pt>
                <c:pt idx="27">
                  <c:v>47.43989347603666</c:v>
                </c:pt>
                <c:pt idx="28">
                  <c:v>53.957892010593255</c:v>
                </c:pt>
                <c:pt idx="29">
                  <c:v>53.957892010593255</c:v>
                </c:pt>
                <c:pt idx="30">
                  <c:v>54.3228031848861</c:v>
                </c:pt>
                <c:pt idx="31">
                  <c:v>54.3228031848861</c:v>
                </c:pt>
                <c:pt idx="32">
                  <c:v>52.797346242946745</c:v>
                </c:pt>
                <c:pt idx="33">
                  <c:v>46.37981706036372</c:v>
                </c:pt>
                <c:pt idx="34">
                  <c:v>46.37981706036372</c:v>
                </c:pt>
                <c:pt idx="35">
                  <c:v>45.48453461139502</c:v>
                </c:pt>
                <c:pt idx="36">
                  <c:v>51.91476718659966</c:v>
                </c:pt>
                <c:pt idx="37">
                  <c:v>45.997904732849335</c:v>
                </c:pt>
                <c:pt idx="38">
                  <c:v>141.02626972343145</c:v>
                </c:pt>
                <c:pt idx="39">
                  <c:v>138.29440553139767</c:v>
                </c:pt>
                <c:pt idx="40">
                  <c:v>135.88410718657536</c:v>
                </c:pt>
                <c:pt idx="41">
                  <c:v>135.88410718657536</c:v>
                </c:pt>
                <c:pt idx="42">
                  <c:v>135.88410718657536</c:v>
                </c:pt>
                <c:pt idx="43">
                  <c:v>135.88410718657536</c:v>
                </c:pt>
                <c:pt idx="44">
                  <c:v>135.88410718657536</c:v>
                </c:pt>
                <c:pt idx="45">
                  <c:v>135.88410718657536</c:v>
                </c:pt>
                <c:pt idx="46">
                  <c:v>143.02473195261393</c:v>
                </c:pt>
                <c:pt idx="47">
                  <c:v>140.51376275168408</c:v>
                </c:pt>
                <c:pt idx="48">
                  <c:v>135.2140221908947</c:v>
                </c:pt>
                <c:pt idx="49">
                  <c:v>141.76248728389092</c:v>
                </c:pt>
                <c:pt idx="50">
                  <c:v>141.76248728389092</c:v>
                </c:pt>
                <c:pt idx="51">
                  <c:v>141.76248728389092</c:v>
                </c:pt>
                <c:pt idx="52">
                  <c:v>54.64962493851364</c:v>
                </c:pt>
                <c:pt idx="53">
                  <c:v>54.64962493851364</c:v>
                </c:pt>
                <c:pt idx="54">
                  <c:v>54.64962493851364</c:v>
                </c:pt>
                <c:pt idx="55">
                  <c:v>54.64962493851364</c:v>
                </c:pt>
                <c:pt idx="56">
                  <c:v>50.97733544211448</c:v>
                </c:pt>
                <c:pt idx="57">
                  <c:v>47.4694506593692</c:v>
                </c:pt>
                <c:pt idx="58">
                  <c:v>47.4694506593692</c:v>
                </c:pt>
                <c:pt idx="59">
                  <c:v>47.4694506593692</c:v>
                </c:pt>
                <c:pt idx="60">
                  <c:v>47.4694506593692</c:v>
                </c:pt>
                <c:pt idx="61">
                  <c:v>47.4694506593692</c:v>
                </c:pt>
                <c:pt idx="62">
                  <c:v>52.02667120496241</c:v>
                </c:pt>
                <c:pt idx="63">
                  <c:v>52.02667120496241</c:v>
                </c:pt>
                <c:pt idx="64">
                  <c:v>52.02667120496241</c:v>
                </c:pt>
                <c:pt idx="65">
                  <c:v>143.85051528527845</c:v>
                </c:pt>
                <c:pt idx="66">
                  <c:v>140.6405927681797</c:v>
                </c:pt>
                <c:pt idx="67">
                  <c:v>140.6405927681797</c:v>
                </c:pt>
                <c:pt idx="68">
                  <c:v>140.6405927681797</c:v>
                </c:pt>
                <c:pt idx="69">
                  <c:v>140.6405927681797</c:v>
                </c:pt>
                <c:pt idx="70">
                  <c:v>140.6405927681797</c:v>
                </c:pt>
                <c:pt idx="71">
                  <c:v>143.6217711077147</c:v>
                </c:pt>
                <c:pt idx="72">
                  <c:v>143.6217711077147</c:v>
                </c:pt>
                <c:pt idx="73">
                  <c:v>143.6217711077147</c:v>
                </c:pt>
                <c:pt idx="74">
                  <c:v>137.54143569512465</c:v>
                </c:pt>
                <c:pt idx="75">
                  <c:v>48.69735882248362</c:v>
                </c:pt>
                <c:pt idx="76">
                  <c:v>52.224289362927024</c:v>
                </c:pt>
                <c:pt idx="77">
                  <c:v>52.224289362927024</c:v>
                </c:pt>
                <c:pt idx="78">
                  <c:v>52.65991415947916</c:v>
                </c:pt>
                <c:pt idx="79">
                  <c:v>52.65991415947916</c:v>
                </c:pt>
                <c:pt idx="80">
                  <c:v>45.19014124054202</c:v>
                </c:pt>
                <c:pt idx="81">
                  <c:v>45.19014124054202</c:v>
                </c:pt>
                <c:pt idx="82">
                  <c:v>49.37726885319053</c:v>
                </c:pt>
                <c:pt idx="83">
                  <c:v>46.16104980071697</c:v>
                </c:pt>
                <c:pt idx="84">
                  <c:v>55.51408187772428</c:v>
                </c:pt>
                <c:pt idx="85">
                  <c:v>45.90842696351433</c:v>
                </c:pt>
                <c:pt idx="86">
                  <c:v>51.56358968146613</c:v>
                </c:pt>
                <c:pt idx="87">
                  <c:v>47.61311957215331</c:v>
                </c:pt>
                <c:pt idx="88">
                  <c:v>137.78212854005523</c:v>
                </c:pt>
                <c:pt idx="89">
                  <c:v>144.72284832091276</c:v>
                </c:pt>
                <c:pt idx="90">
                  <c:v>141.35865013093166</c:v>
                </c:pt>
                <c:pt idx="91">
                  <c:v>141.35865013093166</c:v>
                </c:pt>
                <c:pt idx="92">
                  <c:v>135.05722551982214</c:v>
                </c:pt>
                <c:pt idx="93">
                  <c:v>143.00851456592406</c:v>
                </c:pt>
                <c:pt idx="94">
                  <c:v>143.00851456592406</c:v>
                </c:pt>
                <c:pt idx="95">
                  <c:v>140.20145456777792</c:v>
                </c:pt>
                <c:pt idx="96">
                  <c:v>140.20145456777792</c:v>
                </c:pt>
              </c:numCache>
            </c:numRef>
          </c:yVal>
          <c:smooth val="0"/>
        </c:ser>
        <c:axId val="64549722"/>
        <c:axId val="44076587"/>
      </c:scatterChart>
      <c:valAx>
        <c:axId val="64549722"/>
        <c:scaling>
          <c:orientation val="minMax"/>
        </c:scaling>
        <c:axPos val="b"/>
        <c:delete val="0"/>
        <c:numFmt formatCode="h:mm:ss" sourceLinked="0"/>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44076587"/>
        <c:crossesAt val="-50"/>
        <c:crossBetween val="midCat"/>
        <c:dispUnits/>
      </c:valAx>
      <c:valAx>
        <c:axId val="44076587"/>
        <c:scaling>
          <c:orientation val="minMax"/>
          <c:min val="-50"/>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4549722"/>
        <c:crosses val="autoZero"/>
        <c:crossBetween val="midCat"/>
        <c:dispUnits/>
      </c:valAx>
      <c:spPr>
        <a:noFill/>
        <a:ln w="12700">
          <a:solidFill>
            <a:srgbClr val="808080"/>
          </a:solidFill>
        </a:ln>
      </c:spPr>
    </c:plotArea>
    <c:legend>
      <c:legendPos val="r"/>
      <c:layout>
        <c:manualLayout>
          <c:xMode val="edge"/>
          <c:yMode val="edge"/>
          <c:x val="0.69575"/>
          <c:y val="0.793"/>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Effect of Collector Compression (Dead Banding) on Data Collection</a:t>
            </a:r>
          </a:p>
        </c:rich>
      </c:tx>
      <c:layout/>
      <c:spPr>
        <a:noFill/>
        <a:ln>
          <a:noFill/>
        </a:ln>
      </c:spPr>
    </c:title>
    <c:plotArea>
      <c:layout>
        <c:manualLayout>
          <c:xMode val="edge"/>
          <c:yMode val="edge"/>
          <c:x val="0.01"/>
          <c:y val="0.0825"/>
          <c:w val="0.965"/>
          <c:h val="0.89675"/>
        </c:manualLayout>
      </c:layout>
      <c:scatterChart>
        <c:scatterStyle val="lineMarker"/>
        <c:varyColors val="0"/>
        <c:ser>
          <c:idx val="0"/>
          <c:order val="0"/>
          <c:tx>
            <c:strRef>
              <c:f>Sheet1!$B$6</c:f>
              <c:strCache>
                <c:ptCount val="1"/>
                <c:pt idx="0">
                  <c:v>Polled Samples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Sheet1!$A$7:$A$103</c:f>
              <c:strCache>
                <c:ptCount val="97"/>
                <c:pt idx="0">
                  <c:v>38307.333333333336</c:v>
                </c:pt>
                <c:pt idx="1">
                  <c:v>38307.333391203705</c:v>
                </c:pt>
                <c:pt idx="2">
                  <c:v>38307.333449074074</c:v>
                </c:pt>
                <c:pt idx="3">
                  <c:v>38307.333506944444</c:v>
                </c:pt>
                <c:pt idx="4">
                  <c:v>38307.33356481481</c:v>
                </c:pt>
                <c:pt idx="5">
                  <c:v>38307.33362268518</c:v>
                </c:pt>
                <c:pt idx="6">
                  <c:v>38307.33368055555</c:v>
                </c:pt>
                <c:pt idx="7">
                  <c:v>38307.33373842592</c:v>
                </c:pt>
                <c:pt idx="8">
                  <c:v>38307.33379629629</c:v>
                </c:pt>
                <c:pt idx="9">
                  <c:v>38307.33385416666</c:v>
                </c:pt>
                <c:pt idx="10">
                  <c:v>38307.33391203703</c:v>
                </c:pt>
                <c:pt idx="11">
                  <c:v>38307.3339699074</c:v>
                </c:pt>
                <c:pt idx="12">
                  <c:v>38307.33402777777</c:v>
                </c:pt>
                <c:pt idx="13">
                  <c:v>38307.33408564814</c:v>
                </c:pt>
                <c:pt idx="14">
                  <c:v>38307.33414351851</c:v>
                </c:pt>
                <c:pt idx="15">
                  <c:v>38307.334201388876</c:v>
                </c:pt>
                <c:pt idx="16">
                  <c:v>38307.334259259245</c:v>
                </c:pt>
                <c:pt idx="17">
                  <c:v>38307.334317129615</c:v>
                </c:pt>
                <c:pt idx="18">
                  <c:v>38307.334374999984</c:v>
                </c:pt>
                <c:pt idx="19">
                  <c:v>38307.33443287035</c:v>
                </c:pt>
                <c:pt idx="20">
                  <c:v>38307.33449074072</c:v>
                </c:pt>
                <c:pt idx="21">
                  <c:v>38307.33454861109</c:v>
                </c:pt>
                <c:pt idx="22">
                  <c:v>38307.33460648146</c:v>
                </c:pt>
                <c:pt idx="23">
                  <c:v>38307.33466435183</c:v>
                </c:pt>
                <c:pt idx="24">
                  <c:v>38307.3347222222</c:v>
                </c:pt>
                <c:pt idx="25">
                  <c:v>38307.33478009257</c:v>
                </c:pt>
                <c:pt idx="26">
                  <c:v>38307.33483796294</c:v>
                </c:pt>
                <c:pt idx="27">
                  <c:v>38307.33489583331</c:v>
                </c:pt>
                <c:pt idx="28">
                  <c:v>38307.33495370368</c:v>
                </c:pt>
                <c:pt idx="29">
                  <c:v>38307.33501157405</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38307.33553240737</c:v>
                </c:pt>
                <c:pt idx="39">
                  <c:v>38307.33559027774</c:v>
                </c:pt>
                <c:pt idx="40">
                  <c:v>38307.33564814811</c:v>
                </c:pt>
                <c:pt idx="41">
                  <c:v>38307.33570601848</c:v>
                </c:pt>
                <c:pt idx="42">
                  <c:v>38307.33576388885</c:v>
                </c:pt>
                <c:pt idx="43">
                  <c:v>38307.33582175922</c:v>
                </c:pt>
                <c:pt idx="44">
                  <c:v>38307.33587962959</c:v>
                </c:pt>
                <c:pt idx="45">
                  <c:v>38307.335937499956</c:v>
                </c:pt>
                <c:pt idx="46">
                  <c:v>38307.335995370326</c:v>
                </c:pt>
                <c:pt idx="47">
                  <c:v>38307.336053240695</c:v>
                </c:pt>
                <c:pt idx="48">
                  <c:v>38307.336111111064</c:v>
                </c:pt>
                <c:pt idx="49">
                  <c:v>38307.336168981434</c:v>
                </c:pt>
                <c:pt idx="50">
                  <c:v>38307.3362268518</c:v>
                </c:pt>
                <c:pt idx="51">
                  <c:v>38307.33628472217</c:v>
                </c:pt>
                <c:pt idx="52">
                  <c:v>38307.33634259254</c:v>
                </c:pt>
                <c:pt idx="53">
                  <c:v>38307.33640046291</c:v>
                </c:pt>
                <c:pt idx="54">
                  <c:v>38307.33645833328</c:v>
                </c:pt>
                <c:pt idx="55">
                  <c:v>38307.33651620365</c:v>
                </c:pt>
                <c:pt idx="56">
                  <c:v>38307.33657407402</c:v>
                </c:pt>
                <c:pt idx="57">
                  <c:v>38307.33663194439</c:v>
                </c:pt>
                <c:pt idx="58">
                  <c:v>38307.33668981476</c:v>
                </c:pt>
                <c:pt idx="59">
                  <c:v>38307.33674768513</c:v>
                </c:pt>
                <c:pt idx="60">
                  <c:v>38307.3368055555</c:v>
                </c:pt>
                <c:pt idx="61">
                  <c:v>38307.336863425866</c:v>
                </c:pt>
                <c:pt idx="62">
                  <c:v>38307.336921296235</c:v>
                </c:pt>
                <c:pt idx="63">
                  <c:v>38307.336979166605</c:v>
                </c:pt>
                <c:pt idx="64">
                  <c:v>38307.337037036974</c:v>
                </c:pt>
                <c:pt idx="65">
                  <c:v>38307.33709490734</c:v>
                </c:pt>
                <c:pt idx="66">
                  <c:v>38307.33715277771</c:v>
                </c:pt>
                <c:pt idx="67">
                  <c:v>38307.33721064808</c:v>
                </c:pt>
                <c:pt idx="68">
                  <c:v>38307.33726851845</c:v>
                </c:pt>
                <c:pt idx="69">
                  <c:v>38307.33732638882</c:v>
                </c:pt>
                <c:pt idx="70">
                  <c:v>38307.33738425919</c:v>
                </c:pt>
                <c:pt idx="71">
                  <c:v>38307.33744212956</c:v>
                </c:pt>
                <c:pt idx="72">
                  <c:v>38307.33749999993</c:v>
                </c:pt>
                <c:pt idx="73">
                  <c:v>38307.3375578703</c:v>
                </c:pt>
                <c:pt idx="74">
                  <c:v>38307.33761574067</c:v>
                </c:pt>
                <c:pt idx="75">
                  <c:v>38307.33767361104</c:v>
                </c:pt>
                <c:pt idx="76">
                  <c:v>38307.337731481406</c:v>
                </c:pt>
                <c:pt idx="77">
                  <c:v>38307.337789351775</c:v>
                </c:pt>
                <c:pt idx="78">
                  <c:v>38307.337847222145</c:v>
                </c:pt>
                <c:pt idx="79">
                  <c:v>38307.337905092514</c:v>
                </c:pt>
                <c:pt idx="80">
                  <c:v>38307.33796296288</c:v>
                </c:pt>
                <c:pt idx="81">
                  <c:v>38307.33802083325</c:v>
                </c:pt>
                <c:pt idx="82">
                  <c:v>38307.33807870362</c:v>
                </c:pt>
                <c:pt idx="83">
                  <c:v>38307.33813657399</c:v>
                </c:pt>
                <c:pt idx="84">
                  <c:v>38307.33819444436</c:v>
                </c:pt>
                <c:pt idx="85">
                  <c:v>38307.33825231473</c:v>
                </c:pt>
                <c:pt idx="86">
                  <c:v>38307.3383101851</c:v>
                </c:pt>
                <c:pt idx="87">
                  <c:v>38307.33836805547</c:v>
                </c:pt>
                <c:pt idx="88">
                  <c:v>38307.33842592584</c:v>
                </c:pt>
                <c:pt idx="89">
                  <c:v>38307.33848379621</c:v>
                </c:pt>
                <c:pt idx="90">
                  <c:v>38307.33854166658</c:v>
                </c:pt>
                <c:pt idx="91">
                  <c:v>38307.338599536946</c:v>
                </c:pt>
                <c:pt idx="92">
                  <c:v>38307.338657407316</c:v>
                </c:pt>
                <c:pt idx="93">
                  <c:v>38307.338715277685</c:v>
                </c:pt>
                <c:pt idx="94">
                  <c:v>38307.338773148054</c:v>
                </c:pt>
                <c:pt idx="95">
                  <c:v>38307.338831018424</c:v>
                </c:pt>
                <c:pt idx="96">
                  <c:v>38307.33888888879</c:v>
                </c:pt>
              </c:strCache>
            </c:strRef>
          </c:xVal>
          <c:yVal>
            <c:numRef>
              <c:f>Sheet1!$B$7:$B$103</c:f>
              <c:numCache>
                <c:ptCount val="97"/>
                <c:pt idx="0">
                  <c:v>45</c:v>
                </c:pt>
                <c:pt idx="1">
                  <c:v>52.97626937417624</c:v>
                </c:pt>
                <c:pt idx="2">
                  <c:v>51.60899225304901</c:v>
                </c:pt>
                <c:pt idx="3">
                  <c:v>52.22773194325927</c:v>
                </c:pt>
                <c:pt idx="4">
                  <c:v>52.58718843436995</c:v>
                </c:pt>
                <c:pt idx="5">
                  <c:v>47.36782973682399</c:v>
                </c:pt>
                <c:pt idx="6">
                  <c:v>49.75163605846623</c:v>
                </c:pt>
                <c:pt idx="7">
                  <c:v>47.38233913634153</c:v>
                </c:pt>
                <c:pt idx="8">
                  <c:v>45.088448292634794</c:v>
                </c:pt>
                <c:pt idx="9">
                  <c:v>54.134901685199</c:v>
                </c:pt>
                <c:pt idx="10">
                  <c:v>54.177385980534666</c:v>
                </c:pt>
                <c:pt idx="11">
                  <c:v>49.11333795588169</c:v>
                </c:pt>
                <c:pt idx="12">
                  <c:v>46.7972078600679</c:v>
                </c:pt>
                <c:pt idx="13">
                  <c:v>141.61781708036904</c:v>
                </c:pt>
                <c:pt idx="14">
                  <c:v>143.84440335843098</c:v>
                </c:pt>
                <c:pt idx="15">
                  <c:v>139.20781795010686</c:v>
                </c:pt>
                <c:pt idx="16">
                  <c:v>137.40968081084483</c:v>
                </c:pt>
                <c:pt idx="17">
                  <c:v>139.37725239716008</c:v>
                </c:pt>
                <c:pt idx="18">
                  <c:v>137.90138175090158</c:v>
                </c:pt>
                <c:pt idx="19">
                  <c:v>139.66395293215407</c:v>
                </c:pt>
                <c:pt idx="20">
                  <c:v>136.25006446960532</c:v>
                </c:pt>
                <c:pt idx="21">
                  <c:v>140.22317916101895</c:v>
                </c:pt>
                <c:pt idx="22">
                  <c:v>139.95465524069573</c:v>
                </c:pt>
                <c:pt idx="23">
                  <c:v>142.88761837673337</c:v>
                </c:pt>
                <c:pt idx="24">
                  <c:v>135.70790558251693</c:v>
                </c:pt>
                <c:pt idx="25">
                  <c:v>54.262888287236606</c:v>
                </c:pt>
                <c:pt idx="26">
                  <c:v>47.43989347603666</c:v>
                </c:pt>
                <c:pt idx="27">
                  <c:v>46.61620162960287</c:v>
                </c:pt>
                <c:pt idx="28">
                  <c:v>53.957892010593255</c:v>
                </c:pt>
                <c:pt idx="29">
                  <c:v>45.05812726046928</c:v>
                </c:pt>
                <c:pt idx="30">
                  <c:v>54.3228031848861</c:v>
                </c:pt>
                <c:pt idx="31">
                  <c:v>49.54450177040516</c:v>
                </c:pt>
                <c:pt idx="32">
                  <c:v>52.797346242946745</c:v>
                </c:pt>
                <c:pt idx="33">
                  <c:v>46.37981706036372</c:v>
                </c:pt>
                <c:pt idx="34">
                  <c:v>50.31707688041179</c:v>
                </c:pt>
                <c:pt idx="35">
                  <c:v>45.48453461139502</c:v>
                </c:pt>
                <c:pt idx="36">
                  <c:v>51.91476718659966</c:v>
                </c:pt>
                <c:pt idx="37">
                  <c:v>45.997904732849335</c:v>
                </c:pt>
                <c:pt idx="38">
                  <c:v>141.02626972343145</c:v>
                </c:pt>
                <c:pt idx="39">
                  <c:v>138.29440553139767</c:v>
                </c:pt>
                <c:pt idx="40">
                  <c:v>135.88410718657536</c:v>
                </c:pt>
                <c:pt idx="41">
                  <c:v>140.81951587676554</c:v>
                </c:pt>
                <c:pt idx="42">
                  <c:v>140.33612839490263</c:v>
                </c:pt>
                <c:pt idx="43">
                  <c:v>136.57899713412093</c:v>
                </c:pt>
                <c:pt idx="44">
                  <c:v>140.19530620657343</c:v>
                </c:pt>
                <c:pt idx="45">
                  <c:v>140.02847730844252</c:v>
                </c:pt>
                <c:pt idx="46">
                  <c:v>143.02473195261393</c:v>
                </c:pt>
                <c:pt idx="47">
                  <c:v>140.51376275168408</c:v>
                </c:pt>
                <c:pt idx="48">
                  <c:v>135.2140221908947</c:v>
                </c:pt>
                <c:pt idx="49">
                  <c:v>141.76248728389092</c:v>
                </c:pt>
                <c:pt idx="50">
                  <c:v>48.63006225764826</c:v>
                </c:pt>
                <c:pt idx="51">
                  <c:v>54.64962493851364</c:v>
                </c:pt>
                <c:pt idx="52">
                  <c:v>54.54986622020958</c:v>
                </c:pt>
                <c:pt idx="53">
                  <c:v>50.97733544211448</c:v>
                </c:pt>
                <c:pt idx="54">
                  <c:v>53.1129412988366</c:v>
                </c:pt>
                <c:pt idx="55">
                  <c:v>49.07383224532687</c:v>
                </c:pt>
                <c:pt idx="56">
                  <c:v>51.567155762528955</c:v>
                </c:pt>
                <c:pt idx="57">
                  <c:v>47.4694506593692</c:v>
                </c:pt>
                <c:pt idx="58">
                  <c:v>51.98056506417346</c:v>
                </c:pt>
                <c:pt idx="59">
                  <c:v>51.411361454203146</c:v>
                </c:pt>
                <c:pt idx="60">
                  <c:v>51.08250541288203</c:v>
                </c:pt>
                <c:pt idx="61">
                  <c:v>48.27272021700642</c:v>
                </c:pt>
                <c:pt idx="62">
                  <c:v>52.02667120496241</c:v>
                </c:pt>
                <c:pt idx="63">
                  <c:v>143.85051528527845</c:v>
                </c:pt>
                <c:pt idx="64">
                  <c:v>141.98303283886324</c:v>
                </c:pt>
                <c:pt idx="65">
                  <c:v>145.310677668243</c:v>
                </c:pt>
                <c:pt idx="66">
                  <c:v>140.6405927681797</c:v>
                </c:pt>
                <c:pt idx="67">
                  <c:v>143.51500750691307</c:v>
                </c:pt>
                <c:pt idx="68">
                  <c:v>139.69798524840104</c:v>
                </c:pt>
                <c:pt idx="69">
                  <c:v>143.6217711077147</c:v>
                </c:pt>
                <c:pt idx="70">
                  <c:v>143.36019747437024</c:v>
                </c:pt>
                <c:pt idx="71">
                  <c:v>144.64959135201332</c:v>
                </c:pt>
                <c:pt idx="72">
                  <c:v>137.54143569512465</c:v>
                </c:pt>
                <c:pt idx="73">
                  <c:v>137.20863993458147</c:v>
                </c:pt>
                <c:pt idx="74">
                  <c:v>136.48362364365772</c:v>
                </c:pt>
                <c:pt idx="75">
                  <c:v>48.69735882248362</c:v>
                </c:pt>
                <c:pt idx="76">
                  <c:v>52.224289362927024</c:v>
                </c:pt>
                <c:pt idx="77">
                  <c:v>48.66218844646383</c:v>
                </c:pt>
                <c:pt idx="78">
                  <c:v>52.65991415947916</c:v>
                </c:pt>
                <c:pt idx="79">
                  <c:v>45.19014124054202</c:v>
                </c:pt>
                <c:pt idx="80">
                  <c:v>47.32105454530023</c:v>
                </c:pt>
                <c:pt idx="81">
                  <c:v>49.37726885319053</c:v>
                </c:pt>
                <c:pt idx="82">
                  <c:v>50.938792715989365</c:v>
                </c:pt>
                <c:pt idx="83">
                  <c:v>46.16104980071697</c:v>
                </c:pt>
                <c:pt idx="84">
                  <c:v>55.51408187772428</c:v>
                </c:pt>
                <c:pt idx="85">
                  <c:v>45.90842696351433</c:v>
                </c:pt>
                <c:pt idx="86">
                  <c:v>51.56358968146613</c:v>
                </c:pt>
                <c:pt idx="87">
                  <c:v>47.61311957215331</c:v>
                </c:pt>
                <c:pt idx="88">
                  <c:v>137.78212854005523</c:v>
                </c:pt>
                <c:pt idx="89">
                  <c:v>144.72284832091276</c:v>
                </c:pt>
                <c:pt idx="90">
                  <c:v>141.35865013093166</c:v>
                </c:pt>
                <c:pt idx="91">
                  <c:v>138.31136956887266</c:v>
                </c:pt>
                <c:pt idx="92">
                  <c:v>135.05722551982214</c:v>
                </c:pt>
                <c:pt idx="93">
                  <c:v>143.00851456592406</c:v>
                </c:pt>
                <c:pt idx="94">
                  <c:v>140.20145456777792</c:v>
                </c:pt>
                <c:pt idx="95">
                  <c:v>138.29788776580034</c:v>
                </c:pt>
                <c:pt idx="96">
                  <c:v>144.50181941243198</c:v>
                </c:pt>
              </c:numCache>
            </c:numRef>
          </c:yVal>
          <c:smooth val="0"/>
        </c:ser>
        <c:ser>
          <c:idx val="1"/>
          <c:order val="1"/>
          <c:tx>
            <c:strRef>
              <c:f>Sheet1!$G$6</c:f>
              <c:strCache>
                <c:ptCount val="1"/>
                <c:pt idx="0">
                  <c:v>Coll. Comp. Stored Pts.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errBars>
            <c:errDir val="y"/>
            <c:errBarType val="both"/>
            <c:errValType val="cust"/>
            <c:plus>
              <c:numRef>
                <c:f>Sheet1!$A$4</c:f>
                <c:numCache>
                  <c:ptCount val="1"/>
                  <c:pt idx="0">
                    <c:v>2.25</c:v>
                  </c:pt>
                </c:numCache>
              </c:numRef>
            </c:plus>
            <c:minus>
              <c:numRef>
                <c:f>Sheet1!$A$4</c:f>
                <c:numCache>
                  <c:ptCount val="1"/>
                  <c:pt idx="0">
                    <c:v>2.25</c:v>
                  </c:pt>
                </c:numCache>
              </c:numRef>
            </c:minus>
            <c:noEndCap val="0"/>
            <c:spPr>
              <a:ln w="12700">
                <a:solidFill>
                  <a:srgbClr val="0000FF"/>
                </a:solidFill>
              </a:ln>
            </c:spPr>
          </c:errBars>
          <c:xVal>
            <c:strRef>
              <c:f>Sheet1!$F$7:$F$103</c:f>
              <c:strCache>
                <c:ptCount val="97"/>
                <c:pt idx="0">
                  <c:v>38307.333333333336</c:v>
                </c:pt>
                <c:pt idx="1">
                  <c:v>38307.333391203705</c:v>
                </c:pt>
                <c:pt idx="2">
                  <c:v>38307.333449074074</c:v>
                </c:pt>
                <c:pt idx="3">
                  <c:v>38307.333506944444</c:v>
                </c:pt>
                <c:pt idx="4">
                  <c:v>38307.33356481481</c:v>
                </c:pt>
                <c:pt idx="5">
                  <c:v>38307.33362268518</c:v>
                </c:pt>
                <c:pt idx="6">
                  <c:v>38307.33368055555</c:v>
                </c:pt>
                <c:pt idx="7">
                  <c:v>38307.33373842592</c:v>
                </c:pt>
                <c:pt idx="8">
                  <c:v>38307.33379629629</c:v>
                </c:pt>
                <c:pt idx="9">
                  <c:v>38307.33385416666</c:v>
                </c:pt>
                <c:pt idx="10">
                  <c:v>38307.33391203703</c:v>
                </c:pt>
                <c:pt idx="11">
                  <c:v>38307.3339699074</c:v>
                </c:pt>
                <c:pt idx="12">
                  <c:v>38307.33402777777</c:v>
                </c:pt>
                <c:pt idx="13">
                  <c:v>38307.33408564814</c:v>
                </c:pt>
                <c:pt idx="14">
                  <c:v>38307.33414351851</c:v>
                </c:pt>
                <c:pt idx="15">
                  <c:v>38307.334201388876</c:v>
                </c:pt>
                <c:pt idx="16">
                  <c:v>38307.334259259245</c:v>
                </c:pt>
                <c:pt idx="17">
                  <c:v>38307.334317129615</c:v>
                </c:pt>
                <c:pt idx="18">
                  <c:v>38307.334374999984</c:v>
                </c:pt>
                <c:pt idx="19">
                  <c:v>38307.33443287035</c:v>
                </c:pt>
                <c:pt idx="20">
                  <c:v>38307.33449074072</c:v>
                </c:pt>
                <c:pt idx="21">
                  <c:v>38307.33454861109</c:v>
                </c:pt>
                <c:pt idx="22">
                  <c:v>38307.33460648146</c:v>
                </c:pt>
                <c:pt idx="23">
                  <c:v>38307.33466435183</c:v>
                </c:pt>
                <c:pt idx="24">
                  <c:v>38307.3347222222</c:v>
                </c:pt>
                <c:pt idx="25">
                  <c:v>38307.33478009257</c:v>
                </c:pt>
                <c:pt idx="26">
                  <c:v>38307.33483796294</c:v>
                </c:pt>
                <c:pt idx="27">
                  <c:v>38307.33489583331</c:v>
                </c:pt>
                <c:pt idx="28">
                  <c:v>38307.33495370368</c:v>
                </c:pt>
                <c:pt idx="29">
                  <c:v>38307.33501157405</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38307.33553240737</c:v>
                </c:pt>
                <c:pt idx="39">
                  <c:v>38307.33559027774</c:v>
                </c:pt>
                <c:pt idx="40">
                  <c:v>38307.33564814811</c:v>
                </c:pt>
                <c:pt idx="41">
                  <c:v>38307.33570601848</c:v>
                </c:pt>
                <c:pt idx="42">
                  <c:v>38307.33576388885</c:v>
                </c:pt>
                <c:pt idx="43">
                  <c:v>38307.33582175922</c:v>
                </c:pt>
                <c:pt idx="44">
                  <c:v>38307.33587962959</c:v>
                </c:pt>
                <c:pt idx="45">
                  <c:v>38307.335937499956</c:v>
                </c:pt>
                <c:pt idx="46">
                  <c:v>38307.335995370326</c:v>
                </c:pt>
                <c:pt idx="47">
                  <c:v>38307.336053240695</c:v>
                </c:pt>
                <c:pt idx="48">
                  <c:v>38307.336111111064</c:v>
                </c:pt>
                <c:pt idx="49">
                  <c:v>38307.336168981434</c:v>
                </c:pt>
                <c:pt idx="50">
                  <c:v>38307.3362268518</c:v>
                </c:pt>
                <c:pt idx="51">
                  <c:v>38307.33628472217</c:v>
                </c:pt>
                <c:pt idx="52">
                  <c:v>38307.33634259254</c:v>
                </c:pt>
                <c:pt idx="53">
                  <c:v>38307.33640046291</c:v>
                </c:pt>
                <c:pt idx="54">
                  <c:v>38307.33645833328</c:v>
                </c:pt>
                <c:pt idx="55">
                  <c:v>38307.33651620365</c:v>
                </c:pt>
                <c:pt idx="56">
                  <c:v>38307.33657407402</c:v>
                </c:pt>
                <c:pt idx="57">
                  <c:v>38307.33663194439</c:v>
                </c:pt>
                <c:pt idx="58">
                  <c:v>38307.33668981476</c:v>
                </c:pt>
                <c:pt idx="59">
                  <c:v>38307.33674768513</c:v>
                </c:pt>
                <c:pt idx="60">
                  <c:v>38307.3368055555</c:v>
                </c:pt>
                <c:pt idx="61">
                  <c:v>38307.336863425866</c:v>
                </c:pt>
                <c:pt idx="62">
                  <c:v>38307.336921296235</c:v>
                </c:pt>
                <c:pt idx="63">
                  <c:v>38307.336979166605</c:v>
                </c:pt>
                <c:pt idx="64">
                  <c:v>38307.337037036974</c:v>
                </c:pt>
                <c:pt idx="65">
                  <c:v>38307.33709490734</c:v>
                </c:pt>
                <c:pt idx="66">
                  <c:v>38307.33715277771</c:v>
                </c:pt>
                <c:pt idx="67">
                  <c:v>38307.33721064808</c:v>
                </c:pt>
                <c:pt idx="68">
                  <c:v>38307.33726851845</c:v>
                </c:pt>
                <c:pt idx="69">
                  <c:v>38307.33732638882</c:v>
                </c:pt>
                <c:pt idx="70">
                  <c:v>38307.33738425919</c:v>
                </c:pt>
                <c:pt idx="71">
                  <c:v>38307.33744212956</c:v>
                </c:pt>
                <c:pt idx="72">
                  <c:v>38307.33749999993</c:v>
                </c:pt>
                <c:pt idx="73">
                  <c:v>38307.3375578703</c:v>
                </c:pt>
                <c:pt idx="74">
                  <c:v>38307.33761574067</c:v>
                </c:pt>
                <c:pt idx="75">
                  <c:v>38307.33767361104</c:v>
                </c:pt>
                <c:pt idx="76">
                  <c:v>38307.337731481406</c:v>
                </c:pt>
                <c:pt idx="77">
                  <c:v>38307.337789351775</c:v>
                </c:pt>
                <c:pt idx="78">
                  <c:v>38307.337847222145</c:v>
                </c:pt>
                <c:pt idx="79">
                  <c:v>38307.337905092514</c:v>
                </c:pt>
                <c:pt idx="80">
                  <c:v>38307.33796296288</c:v>
                </c:pt>
                <c:pt idx="81">
                  <c:v>38307.33802083325</c:v>
                </c:pt>
                <c:pt idx="82">
                  <c:v>38307.33807870362</c:v>
                </c:pt>
                <c:pt idx="83">
                  <c:v>38307.33813657399</c:v>
                </c:pt>
                <c:pt idx="84">
                  <c:v>38307.33819444436</c:v>
                </c:pt>
                <c:pt idx="85">
                  <c:v>38307.33825231473</c:v>
                </c:pt>
                <c:pt idx="86">
                  <c:v>38307.3383101851</c:v>
                </c:pt>
                <c:pt idx="87">
                  <c:v>38307.33836805547</c:v>
                </c:pt>
                <c:pt idx="88">
                  <c:v>38307.33842592584</c:v>
                </c:pt>
                <c:pt idx="89">
                  <c:v>38307.33848379621</c:v>
                </c:pt>
                <c:pt idx="90">
                  <c:v>38307.33854166658</c:v>
                </c:pt>
                <c:pt idx="91">
                  <c:v>38307.338599536946</c:v>
                </c:pt>
                <c:pt idx="92">
                  <c:v>38307.338657407316</c:v>
                </c:pt>
                <c:pt idx="93">
                  <c:v>38307.338715277685</c:v>
                </c:pt>
                <c:pt idx="94">
                  <c:v>38307.338773148054</c:v>
                </c:pt>
                <c:pt idx="95">
                  <c:v>38307.338831018424</c:v>
                </c:pt>
                <c:pt idx="96">
                  <c:v>38307.33888888879</c:v>
                </c:pt>
              </c:strCache>
            </c:strRef>
          </c:xVal>
          <c:yVal>
            <c:numRef>
              <c:f>Sheet1!$G$7:$G$103</c:f>
              <c:numCache>
                <c:ptCount val="97"/>
                <c:pt idx="0">
                  <c:v>45</c:v>
                </c:pt>
                <c:pt idx="1">
                  <c:v>52.97626937417624</c:v>
                </c:pt>
                <c:pt idx="2">
                  <c:v>-999</c:v>
                </c:pt>
                <c:pt idx="3">
                  <c:v>-999</c:v>
                </c:pt>
                <c:pt idx="4">
                  <c:v>-999</c:v>
                </c:pt>
                <c:pt idx="5">
                  <c:v>47.36782973682399</c:v>
                </c:pt>
                <c:pt idx="6">
                  <c:v>49.75163605846623</c:v>
                </c:pt>
                <c:pt idx="7">
                  <c:v>47.38233913634153</c:v>
                </c:pt>
                <c:pt idx="8">
                  <c:v>45.088448292634794</c:v>
                </c:pt>
                <c:pt idx="9">
                  <c:v>54.134901685199</c:v>
                </c:pt>
                <c:pt idx="10">
                  <c:v>-999</c:v>
                </c:pt>
                <c:pt idx="11">
                  <c:v>49.11333795588169</c:v>
                </c:pt>
                <c:pt idx="12">
                  <c:v>46.7972078600679</c:v>
                </c:pt>
                <c:pt idx="13">
                  <c:v>141.61781708036904</c:v>
                </c:pt>
                <c:pt idx="14">
                  <c:v>-999</c:v>
                </c:pt>
                <c:pt idx="15">
                  <c:v>139.20781795010686</c:v>
                </c:pt>
                <c:pt idx="16">
                  <c:v>-999</c:v>
                </c:pt>
                <c:pt idx="17">
                  <c:v>-999</c:v>
                </c:pt>
                <c:pt idx="18">
                  <c:v>-999</c:v>
                </c:pt>
                <c:pt idx="19">
                  <c:v>-999</c:v>
                </c:pt>
                <c:pt idx="20">
                  <c:v>136.25006446960532</c:v>
                </c:pt>
                <c:pt idx="21">
                  <c:v>140.22317916101895</c:v>
                </c:pt>
                <c:pt idx="22">
                  <c:v>-999</c:v>
                </c:pt>
                <c:pt idx="23">
                  <c:v>142.88761837673337</c:v>
                </c:pt>
                <c:pt idx="24">
                  <c:v>135.70790558251693</c:v>
                </c:pt>
                <c:pt idx="25">
                  <c:v>54.262888287236606</c:v>
                </c:pt>
                <c:pt idx="26">
                  <c:v>47.43989347603666</c:v>
                </c:pt>
                <c:pt idx="27">
                  <c:v>-999</c:v>
                </c:pt>
                <c:pt idx="28">
                  <c:v>53.957892010593255</c:v>
                </c:pt>
                <c:pt idx="29">
                  <c:v>45.05812726046928</c:v>
                </c:pt>
                <c:pt idx="30">
                  <c:v>54.3228031848861</c:v>
                </c:pt>
                <c:pt idx="31">
                  <c:v>49.54450177040516</c:v>
                </c:pt>
                <c:pt idx="32">
                  <c:v>52.797346242946745</c:v>
                </c:pt>
                <c:pt idx="33">
                  <c:v>46.37981706036372</c:v>
                </c:pt>
                <c:pt idx="34">
                  <c:v>50.31707688041179</c:v>
                </c:pt>
                <c:pt idx="35">
                  <c:v>45.48453461139502</c:v>
                </c:pt>
                <c:pt idx="36">
                  <c:v>51.91476718659966</c:v>
                </c:pt>
                <c:pt idx="37">
                  <c:v>45.997904732849335</c:v>
                </c:pt>
                <c:pt idx="38">
                  <c:v>141.02626972343145</c:v>
                </c:pt>
                <c:pt idx="39">
                  <c:v>138.29440553139767</c:v>
                </c:pt>
                <c:pt idx="40">
                  <c:v>135.88410718657536</c:v>
                </c:pt>
                <c:pt idx="41">
                  <c:v>140.81951587676554</c:v>
                </c:pt>
                <c:pt idx="42">
                  <c:v>-999</c:v>
                </c:pt>
                <c:pt idx="43">
                  <c:v>136.57899713412093</c:v>
                </c:pt>
                <c:pt idx="44">
                  <c:v>140.19530620657343</c:v>
                </c:pt>
                <c:pt idx="45">
                  <c:v>-999</c:v>
                </c:pt>
                <c:pt idx="46">
                  <c:v>143.02473195261393</c:v>
                </c:pt>
                <c:pt idx="47">
                  <c:v>140.51376275168408</c:v>
                </c:pt>
                <c:pt idx="48">
                  <c:v>135.2140221908947</c:v>
                </c:pt>
                <c:pt idx="49">
                  <c:v>141.76248728389092</c:v>
                </c:pt>
                <c:pt idx="50">
                  <c:v>48.63006225764826</c:v>
                </c:pt>
                <c:pt idx="51">
                  <c:v>54.64962493851364</c:v>
                </c:pt>
                <c:pt idx="52">
                  <c:v>-999</c:v>
                </c:pt>
                <c:pt idx="53">
                  <c:v>50.97733544211448</c:v>
                </c:pt>
                <c:pt idx="54">
                  <c:v>-999</c:v>
                </c:pt>
                <c:pt idx="55">
                  <c:v>-999</c:v>
                </c:pt>
                <c:pt idx="56">
                  <c:v>-999</c:v>
                </c:pt>
                <c:pt idx="57">
                  <c:v>47.4694506593692</c:v>
                </c:pt>
                <c:pt idx="58">
                  <c:v>51.98056506417346</c:v>
                </c:pt>
                <c:pt idx="59">
                  <c:v>-999</c:v>
                </c:pt>
                <c:pt idx="60">
                  <c:v>-999</c:v>
                </c:pt>
                <c:pt idx="61">
                  <c:v>48.27272021700642</c:v>
                </c:pt>
                <c:pt idx="62">
                  <c:v>52.02667120496241</c:v>
                </c:pt>
                <c:pt idx="63">
                  <c:v>143.85051528527845</c:v>
                </c:pt>
                <c:pt idx="64">
                  <c:v>-999</c:v>
                </c:pt>
                <c:pt idx="65">
                  <c:v>-999</c:v>
                </c:pt>
                <c:pt idx="66">
                  <c:v>140.6405927681797</c:v>
                </c:pt>
                <c:pt idx="67">
                  <c:v>143.51500750691307</c:v>
                </c:pt>
                <c:pt idx="68">
                  <c:v>139.69798524840104</c:v>
                </c:pt>
                <c:pt idx="69">
                  <c:v>143.6217711077147</c:v>
                </c:pt>
                <c:pt idx="70">
                  <c:v>-999</c:v>
                </c:pt>
                <c:pt idx="71">
                  <c:v>-999</c:v>
                </c:pt>
                <c:pt idx="72">
                  <c:v>137.54143569512465</c:v>
                </c:pt>
                <c:pt idx="73">
                  <c:v>-999</c:v>
                </c:pt>
                <c:pt idx="74">
                  <c:v>-999</c:v>
                </c:pt>
                <c:pt idx="75">
                  <c:v>48.69735882248362</c:v>
                </c:pt>
                <c:pt idx="76">
                  <c:v>52.224289362927024</c:v>
                </c:pt>
                <c:pt idx="77">
                  <c:v>48.66218844646383</c:v>
                </c:pt>
                <c:pt idx="78">
                  <c:v>52.65991415947916</c:v>
                </c:pt>
                <c:pt idx="79">
                  <c:v>45.19014124054202</c:v>
                </c:pt>
                <c:pt idx="80">
                  <c:v>-999</c:v>
                </c:pt>
                <c:pt idx="81">
                  <c:v>49.37726885319053</c:v>
                </c:pt>
                <c:pt idx="82">
                  <c:v>-999</c:v>
                </c:pt>
                <c:pt idx="83">
                  <c:v>46.16104980071697</c:v>
                </c:pt>
                <c:pt idx="84">
                  <c:v>55.51408187772428</c:v>
                </c:pt>
                <c:pt idx="85">
                  <c:v>45.90842696351433</c:v>
                </c:pt>
                <c:pt idx="86">
                  <c:v>51.56358968146613</c:v>
                </c:pt>
                <c:pt idx="87">
                  <c:v>47.61311957215331</c:v>
                </c:pt>
                <c:pt idx="88">
                  <c:v>137.78212854005523</c:v>
                </c:pt>
                <c:pt idx="89">
                  <c:v>144.72284832091276</c:v>
                </c:pt>
                <c:pt idx="90">
                  <c:v>141.35865013093166</c:v>
                </c:pt>
                <c:pt idx="91">
                  <c:v>138.31136956887266</c:v>
                </c:pt>
                <c:pt idx="92">
                  <c:v>135.05722551982214</c:v>
                </c:pt>
                <c:pt idx="93">
                  <c:v>143.00851456592406</c:v>
                </c:pt>
                <c:pt idx="94">
                  <c:v>140.20145456777792</c:v>
                </c:pt>
                <c:pt idx="95">
                  <c:v>-999</c:v>
                </c:pt>
                <c:pt idx="96">
                  <c:v>144.50181941243198</c:v>
                </c:pt>
              </c:numCache>
            </c:numRef>
          </c:yVal>
          <c:smooth val="0"/>
        </c:ser>
        <c:ser>
          <c:idx val="2"/>
          <c:order val="2"/>
          <c:tx>
            <c:strRef>
              <c:f>Sheet1!$I$6</c:f>
              <c:strCache>
                <c:ptCount val="1"/>
                <c:pt idx="0">
                  <c:v>Coll. Comp. Trend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Sheet1!$H$7:$H$103</c:f>
              <c:strCache>
                <c:ptCount val="97"/>
                <c:pt idx="0">
                  <c:v>38307.333333333336</c:v>
                </c:pt>
                <c:pt idx="1">
                  <c:v>38307.333391203705</c:v>
                </c:pt>
                <c:pt idx="2">
                  <c:v>38307.333391203705</c:v>
                </c:pt>
                <c:pt idx="3">
                  <c:v>38307.333391203705</c:v>
                </c:pt>
                <c:pt idx="4">
                  <c:v>38307.333391203705</c:v>
                </c:pt>
                <c:pt idx="5">
                  <c:v>38307.33362268518</c:v>
                </c:pt>
                <c:pt idx="6">
                  <c:v>38307.33368055555</c:v>
                </c:pt>
                <c:pt idx="7">
                  <c:v>38307.33373842592</c:v>
                </c:pt>
                <c:pt idx="8">
                  <c:v>38307.33379629629</c:v>
                </c:pt>
                <c:pt idx="9">
                  <c:v>38307.33385416666</c:v>
                </c:pt>
                <c:pt idx="10">
                  <c:v>38307.33385416666</c:v>
                </c:pt>
                <c:pt idx="11">
                  <c:v>38307.3339699074</c:v>
                </c:pt>
                <c:pt idx="12">
                  <c:v>38307.33402777777</c:v>
                </c:pt>
                <c:pt idx="13">
                  <c:v>38307.33408564814</c:v>
                </c:pt>
                <c:pt idx="14">
                  <c:v>38307.33408564814</c:v>
                </c:pt>
                <c:pt idx="15">
                  <c:v>38307.334201388876</c:v>
                </c:pt>
                <c:pt idx="16">
                  <c:v>38307.334201388876</c:v>
                </c:pt>
                <c:pt idx="17">
                  <c:v>38307.334201388876</c:v>
                </c:pt>
                <c:pt idx="18">
                  <c:v>38307.334201388876</c:v>
                </c:pt>
                <c:pt idx="19">
                  <c:v>38307.334201388876</c:v>
                </c:pt>
                <c:pt idx="20">
                  <c:v>38307.33449074072</c:v>
                </c:pt>
                <c:pt idx="21">
                  <c:v>38307.33454861109</c:v>
                </c:pt>
                <c:pt idx="22">
                  <c:v>38307.33454861109</c:v>
                </c:pt>
                <c:pt idx="23">
                  <c:v>38307.33466435183</c:v>
                </c:pt>
                <c:pt idx="24">
                  <c:v>38307.3347222222</c:v>
                </c:pt>
                <c:pt idx="25">
                  <c:v>38307.33478009257</c:v>
                </c:pt>
                <c:pt idx="26">
                  <c:v>38307.33483796294</c:v>
                </c:pt>
                <c:pt idx="27">
                  <c:v>38307.33483796294</c:v>
                </c:pt>
                <c:pt idx="28">
                  <c:v>38307.33495370368</c:v>
                </c:pt>
                <c:pt idx="29">
                  <c:v>38307.33501157405</c:v>
                </c:pt>
                <c:pt idx="30">
                  <c:v>38307.335069444416</c:v>
                </c:pt>
                <c:pt idx="31">
                  <c:v>38307.335127314785</c:v>
                </c:pt>
                <c:pt idx="32">
                  <c:v>38307.335185185155</c:v>
                </c:pt>
                <c:pt idx="33">
                  <c:v>38307.335243055524</c:v>
                </c:pt>
                <c:pt idx="34">
                  <c:v>38307.33530092589</c:v>
                </c:pt>
                <c:pt idx="35">
                  <c:v>38307.33535879626</c:v>
                </c:pt>
                <c:pt idx="36">
                  <c:v>38307.33541666663</c:v>
                </c:pt>
                <c:pt idx="37">
                  <c:v>38307.335474537</c:v>
                </c:pt>
                <c:pt idx="38">
                  <c:v>38307.33553240737</c:v>
                </c:pt>
                <c:pt idx="39">
                  <c:v>38307.33559027774</c:v>
                </c:pt>
                <c:pt idx="40">
                  <c:v>38307.33564814811</c:v>
                </c:pt>
                <c:pt idx="41">
                  <c:v>38307.33570601848</c:v>
                </c:pt>
                <c:pt idx="42">
                  <c:v>38307.33570601848</c:v>
                </c:pt>
                <c:pt idx="43">
                  <c:v>38307.33582175922</c:v>
                </c:pt>
                <c:pt idx="44">
                  <c:v>38307.33587962959</c:v>
                </c:pt>
                <c:pt idx="45">
                  <c:v>38307.33587962959</c:v>
                </c:pt>
                <c:pt idx="46">
                  <c:v>38307.335995370326</c:v>
                </c:pt>
                <c:pt idx="47">
                  <c:v>38307.336053240695</c:v>
                </c:pt>
                <c:pt idx="48">
                  <c:v>38307.336111111064</c:v>
                </c:pt>
                <c:pt idx="49">
                  <c:v>38307.336168981434</c:v>
                </c:pt>
                <c:pt idx="50">
                  <c:v>38307.3362268518</c:v>
                </c:pt>
                <c:pt idx="51">
                  <c:v>38307.33628472217</c:v>
                </c:pt>
                <c:pt idx="52">
                  <c:v>38307.33628472217</c:v>
                </c:pt>
                <c:pt idx="53">
                  <c:v>38307.33640046291</c:v>
                </c:pt>
                <c:pt idx="54">
                  <c:v>38307.33640046291</c:v>
                </c:pt>
                <c:pt idx="55">
                  <c:v>38307.33640046291</c:v>
                </c:pt>
                <c:pt idx="56">
                  <c:v>38307.33640046291</c:v>
                </c:pt>
                <c:pt idx="57">
                  <c:v>38307.33663194439</c:v>
                </c:pt>
                <c:pt idx="58">
                  <c:v>38307.33668981476</c:v>
                </c:pt>
                <c:pt idx="59">
                  <c:v>38307.33668981476</c:v>
                </c:pt>
                <c:pt idx="60">
                  <c:v>38307.33668981476</c:v>
                </c:pt>
                <c:pt idx="61">
                  <c:v>38307.336863425866</c:v>
                </c:pt>
                <c:pt idx="62">
                  <c:v>38307.336921296235</c:v>
                </c:pt>
                <c:pt idx="63">
                  <c:v>38307.336979166605</c:v>
                </c:pt>
                <c:pt idx="64">
                  <c:v>38307.336979166605</c:v>
                </c:pt>
                <c:pt idx="65">
                  <c:v>38307.336979166605</c:v>
                </c:pt>
                <c:pt idx="66">
                  <c:v>38307.33715277771</c:v>
                </c:pt>
                <c:pt idx="67">
                  <c:v>38307.33721064808</c:v>
                </c:pt>
                <c:pt idx="68">
                  <c:v>38307.33726851845</c:v>
                </c:pt>
                <c:pt idx="69">
                  <c:v>38307.33732638882</c:v>
                </c:pt>
                <c:pt idx="70">
                  <c:v>38307.33732638882</c:v>
                </c:pt>
                <c:pt idx="71">
                  <c:v>38307.33732638882</c:v>
                </c:pt>
                <c:pt idx="72">
                  <c:v>38307.33749999993</c:v>
                </c:pt>
                <c:pt idx="73">
                  <c:v>38307.33749999993</c:v>
                </c:pt>
                <c:pt idx="74">
                  <c:v>38307.33749999993</c:v>
                </c:pt>
                <c:pt idx="75">
                  <c:v>38307.33767361104</c:v>
                </c:pt>
                <c:pt idx="76">
                  <c:v>38307.337731481406</c:v>
                </c:pt>
                <c:pt idx="77">
                  <c:v>38307.337789351775</c:v>
                </c:pt>
                <c:pt idx="78">
                  <c:v>38307.337847222145</c:v>
                </c:pt>
                <c:pt idx="79">
                  <c:v>38307.337905092514</c:v>
                </c:pt>
                <c:pt idx="80">
                  <c:v>38307.337905092514</c:v>
                </c:pt>
                <c:pt idx="81">
                  <c:v>38307.33802083325</c:v>
                </c:pt>
                <c:pt idx="82">
                  <c:v>38307.33802083325</c:v>
                </c:pt>
                <c:pt idx="83">
                  <c:v>38307.33813657399</c:v>
                </c:pt>
                <c:pt idx="84">
                  <c:v>38307.33819444436</c:v>
                </c:pt>
                <c:pt idx="85">
                  <c:v>38307.33825231473</c:v>
                </c:pt>
                <c:pt idx="86">
                  <c:v>38307.3383101851</c:v>
                </c:pt>
                <c:pt idx="87">
                  <c:v>38307.33836805547</c:v>
                </c:pt>
                <c:pt idx="88">
                  <c:v>38307.33842592584</c:v>
                </c:pt>
                <c:pt idx="89">
                  <c:v>38307.33848379621</c:v>
                </c:pt>
                <c:pt idx="90">
                  <c:v>38307.33854166658</c:v>
                </c:pt>
                <c:pt idx="91">
                  <c:v>38307.338599536946</c:v>
                </c:pt>
                <c:pt idx="92">
                  <c:v>38307.338657407316</c:v>
                </c:pt>
                <c:pt idx="93">
                  <c:v>38307.338715277685</c:v>
                </c:pt>
                <c:pt idx="94">
                  <c:v>38307.338773148054</c:v>
                </c:pt>
                <c:pt idx="95">
                  <c:v>38307.338773148054</c:v>
                </c:pt>
                <c:pt idx="96">
                  <c:v>38307.33888888879</c:v>
                </c:pt>
              </c:strCache>
            </c:strRef>
          </c:xVal>
          <c:yVal>
            <c:numRef>
              <c:f>Sheet1!$I$7:$I$103</c:f>
              <c:numCache>
                <c:ptCount val="97"/>
                <c:pt idx="0">
                  <c:v>45</c:v>
                </c:pt>
                <c:pt idx="1">
                  <c:v>52.97626937417624</c:v>
                </c:pt>
                <c:pt idx="2">
                  <c:v>52.97626937417624</c:v>
                </c:pt>
                <c:pt idx="3">
                  <c:v>52.97626937417624</c:v>
                </c:pt>
                <c:pt idx="4">
                  <c:v>52.97626937417624</c:v>
                </c:pt>
                <c:pt idx="5">
                  <c:v>47.36782973682399</c:v>
                </c:pt>
                <c:pt idx="6">
                  <c:v>49.75163605846623</c:v>
                </c:pt>
                <c:pt idx="7">
                  <c:v>47.38233913634153</c:v>
                </c:pt>
                <c:pt idx="8">
                  <c:v>45.088448292634794</c:v>
                </c:pt>
                <c:pt idx="9">
                  <c:v>54.134901685199</c:v>
                </c:pt>
                <c:pt idx="10">
                  <c:v>54.134901685199</c:v>
                </c:pt>
                <c:pt idx="11">
                  <c:v>49.11333795588169</c:v>
                </c:pt>
                <c:pt idx="12">
                  <c:v>46.7972078600679</c:v>
                </c:pt>
                <c:pt idx="13">
                  <c:v>141.61781708036904</c:v>
                </c:pt>
                <c:pt idx="14">
                  <c:v>141.61781708036904</c:v>
                </c:pt>
                <c:pt idx="15">
                  <c:v>139.20781795010686</c:v>
                </c:pt>
                <c:pt idx="16">
                  <c:v>139.20781795010686</c:v>
                </c:pt>
                <c:pt idx="17">
                  <c:v>139.20781795010686</c:v>
                </c:pt>
                <c:pt idx="18">
                  <c:v>139.20781795010686</c:v>
                </c:pt>
                <c:pt idx="19">
                  <c:v>139.20781795010686</c:v>
                </c:pt>
                <c:pt idx="20">
                  <c:v>136.25006446960532</c:v>
                </c:pt>
                <c:pt idx="21">
                  <c:v>140.22317916101895</c:v>
                </c:pt>
                <c:pt idx="22">
                  <c:v>140.22317916101895</c:v>
                </c:pt>
                <c:pt idx="23">
                  <c:v>142.88761837673337</c:v>
                </c:pt>
                <c:pt idx="24">
                  <c:v>135.70790558251693</c:v>
                </c:pt>
                <c:pt idx="25">
                  <c:v>54.262888287236606</c:v>
                </c:pt>
                <c:pt idx="26">
                  <c:v>47.43989347603666</c:v>
                </c:pt>
                <c:pt idx="27">
                  <c:v>47.43989347603666</c:v>
                </c:pt>
                <c:pt idx="28">
                  <c:v>53.957892010593255</c:v>
                </c:pt>
                <c:pt idx="29">
                  <c:v>45.05812726046928</c:v>
                </c:pt>
                <c:pt idx="30">
                  <c:v>54.3228031848861</c:v>
                </c:pt>
                <c:pt idx="31">
                  <c:v>49.54450177040516</c:v>
                </c:pt>
                <c:pt idx="32">
                  <c:v>52.797346242946745</c:v>
                </c:pt>
                <c:pt idx="33">
                  <c:v>46.37981706036372</c:v>
                </c:pt>
                <c:pt idx="34">
                  <c:v>50.31707688041179</c:v>
                </c:pt>
                <c:pt idx="35">
                  <c:v>45.48453461139502</c:v>
                </c:pt>
                <c:pt idx="36">
                  <c:v>51.91476718659966</c:v>
                </c:pt>
                <c:pt idx="37">
                  <c:v>45.997904732849335</c:v>
                </c:pt>
                <c:pt idx="38">
                  <c:v>141.02626972343145</c:v>
                </c:pt>
                <c:pt idx="39">
                  <c:v>138.29440553139767</c:v>
                </c:pt>
                <c:pt idx="40">
                  <c:v>135.88410718657536</c:v>
                </c:pt>
                <c:pt idx="41">
                  <c:v>140.81951587676554</c:v>
                </c:pt>
                <c:pt idx="42">
                  <c:v>140.81951587676554</c:v>
                </c:pt>
                <c:pt idx="43">
                  <c:v>136.57899713412093</c:v>
                </c:pt>
                <c:pt idx="44">
                  <c:v>140.19530620657343</c:v>
                </c:pt>
                <c:pt idx="45">
                  <c:v>140.19530620657343</c:v>
                </c:pt>
                <c:pt idx="46">
                  <c:v>143.02473195261393</c:v>
                </c:pt>
                <c:pt idx="47">
                  <c:v>140.51376275168408</c:v>
                </c:pt>
                <c:pt idx="48">
                  <c:v>135.2140221908947</c:v>
                </c:pt>
                <c:pt idx="49">
                  <c:v>141.76248728389092</c:v>
                </c:pt>
                <c:pt idx="50">
                  <c:v>48.63006225764826</c:v>
                </c:pt>
                <c:pt idx="51">
                  <c:v>54.64962493851364</c:v>
                </c:pt>
                <c:pt idx="52">
                  <c:v>54.64962493851364</c:v>
                </c:pt>
                <c:pt idx="53">
                  <c:v>50.97733544211448</c:v>
                </c:pt>
                <c:pt idx="54">
                  <c:v>50.97733544211448</c:v>
                </c:pt>
                <c:pt idx="55">
                  <c:v>50.97733544211448</c:v>
                </c:pt>
                <c:pt idx="56">
                  <c:v>50.97733544211448</c:v>
                </c:pt>
                <c:pt idx="57">
                  <c:v>47.4694506593692</c:v>
                </c:pt>
                <c:pt idx="58">
                  <c:v>51.98056506417346</c:v>
                </c:pt>
                <c:pt idx="59">
                  <c:v>51.98056506417346</c:v>
                </c:pt>
                <c:pt idx="60">
                  <c:v>51.98056506417346</c:v>
                </c:pt>
                <c:pt idx="61">
                  <c:v>48.27272021700642</c:v>
                </c:pt>
                <c:pt idx="62">
                  <c:v>52.02667120496241</c:v>
                </c:pt>
                <c:pt idx="63">
                  <c:v>143.85051528527845</c:v>
                </c:pt>
                <c:pt idx="64">
                  <c:v>143.85051528527845</c:v>
                </c:pt>
                <c:pt idx="65">
                  <c:v>143.85051528527845</c:v>
                </c:pt>
                <c:pt idx="66">
                  <c:v>140.6405927681797</c:v>
                </c:pt>
                <c:pt idx="67">
                  <c:v>143.51500750691307</c:v>
                </c:pt>
                <c:pt idx="68">
                  <c:v>139.69798524840104</c:v>
                </c:pt>
                <c:pt idx="69">
                  <c:v>143.6217711077147</c:v>
                </c:pt>
                <c:pt idx="70">
                  <c:v>143.6217711077147</c:v>
                </c:pt>
                <c:pt idx="71">
                  <c:v>143.6217711077147</c:v>
                </c:pt>
                <c:pt idx="72">
                  <c:v>137.54143569512465</c:v>
                </c:pt>
                <c:pt idx="73">
                  <c:v>137.54143569512465</c:v>
                </c:pt>
                <c:pt idx="74">
                  <c:v>137.54143569512465</c:v>
                </c:pt>
                <c:pt idx="75">
                  <c:v>48.69735882248362</c:v>
                </c:pt>
                <c:pt idx="76">
                  <c:v>52.224289362927024</c:v>
                </c:pt>
                <c:pt idx="77">
                  <c:v>48.66218844646383</c:v>
                </c:pt>
                <c:pt idx="78">
                  <c:v>52.65991415947916</c:v>
                </c:pt>
                <c:pt idx="79">
                  <c:v>45.19014124054202</c:v>
                </c:pt>
                <c:pt idx="80">
                  <c:v>45.19014124054202</c:v>
                </c:pt>
                <c:pt idx="81">
                  <c:v>49.37726885319053</c:v>
                </c:pt>
                <c:pt idx="82">
                  <c:v>49.37726885319053</c:v>
                </c:pt>
                <c:pt idx="83">
                  <c:v>46.16104980071697</c:v>
                </c:pt>
                <c:pt idx="84">
                  <c:v>55.51408187772428</c:v>
                </c:pt>
                <c:pt idx="85">
                  <c:v>45.90842696351433</c:v>
                </c:pt>
                <c:pt idx="86">
                  <c:v>51.56358968146613</c:v>
                </c:pt>
                <c:pt idx="87">
                  <c:v>47.61311957215331</c:v>
                </c:pt>
                <c:pt idx="88">
                  <c:v>137.78212854005523</c:v>
                </c:pt>
                <c:pt idx="89">
                  <c:v>144.72284832091276</c:v>
                </c:pt>
                <c:pt idx="90">
                  <c:v>141.35865013093166</c:v>
                </c:pt>
                <c:pt idx="91">
                  <c:v>138.31136956887266</c:v>
                </c:pt>
                <c:pt idx="92">
                  <c:v>135.05722551982214</c:v>
                </c:pt>
                <c:pt idx="93">
                  <c:v>143.00851456592406</c:v>
                </c:pt>
                <c:pt idx="94">
                  <c:v>140.20145456777792</c:v>
                </c:pt>
                <c:pt idx="95">
                  <c:v>140.20145456777792</c:v>
                </c:pt>
                <c:pt idx="96">
                  <c:v>144.50181941243198</c:v>
                </c:pt>
              </c:numCache>
            </c:numRef>
          </c:yVal>
          <c:smooth val="0"/>
        </c:ser>
        <c:axId val="61144964"/>
        <c:axId val="13433765"/>
      </c:scatterChart>
      <c:valAx>
        <c:axId val="61144964"/>
        <c:scaling>
          <c:orientation val="minMax"/>
        </c:scaling>
        <c:axPos val="b"/>
        <c:delete val="0"/>
        <c:numFmt formatCode="h:mm:ss" sourceLinked="0"/>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13433765"/>
        <c:crossesAt val="-50"/>
        <c:crossBetween val="midCat"/>
        <c:dispUnits/>
      </c:valAx>
      <c:valAx>
        <c:axId val="13433765"/>
        <c:scaling>
          <c:orientation val="minMax"/>
          <c:min val="-50"/>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1144964"/>
        <c:crosses val="autoZero"/>
        <c:crossBetween val="midCat"/>
        <c:dispUnits/>
      </c:valAx>
      <c:spPr>
        <a:noFill/>
        <a:ln w="12700">
          <a:solidFill>
            <a:srgbClr val="808080"/>
          </a:solidFill>
        </a:ln>
      </c:spPr>
    </c:plotArea>
    <c:legend>
      <c:legendPos val="r"/>
      <c:layout>
        <c:manualLayout>
          <c:xMode val="edge"/>
          <c:yMode val="edge"/>
          <c:x val="0.77725"/>
          <c:y val="0.0497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chart" Target="/xl/charts/chart1.xml" /><Relationship Id="rId3" Type="http://schemas.openxmlformats.org/officeDocument/2006/relationships/image" Target="../media/image6.emf" /><Relationship Id="rId4" Type="http://schemas.openxmlformats.org/officeDocument/2006/relationships/image" Target="../media/image12.emf" /><Relationship Id="rId5"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chart" Target="/xl/charts/chart2.xml"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 Id="rId3" Type="http://schemas.openxmlformats.org/officeDocument/2006/relationships/image" Target="../media/image7.emf"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9525</xdr:rowOff>
    </xdr:from>
    <xdr:to>
      <xdr:col>1</xdr:col>
      <xdr:colOff>685800</xdr:colOff>
      <xdr:row>3</xdr:row>
      <xdr:rowOff>85725</xdr:rowOff>
    </xdr:to>
    <xdr:pic>
      <xdr:nvPicPr>
        <xdr:cNvPr id="1" name="ComboBox1"/>
        <xdr:cNvPicPr preferRelativeResize="1">
          <a:picLocks noChangeAspect="1"/>
        </xdr:cNvPicPr>
      </xdr:nvPicPr>
      <xdr:blipFill>
        <a:blip r:embed="rId1"/>
        <a:stretch>
          <a:fillRect/>
        </a:stretch>
      </xdr:blipFill>
      <xdr:spPr>
        <a:xfrm>
          <a:off x="19050" y="342900"/>
          <a:ext cx="1276350" cy="238125"/>
        </a:xfrm>
        <a:prstGeom prst="rect">
          <a:avLst/>
        </a:prstGeom>
        <a:noFill/>
        <a:ln w="1" cmpd="sng">
          <a:noFill/>
        </a:ln>
      </xdr:spPr>
    </xdr:pic>
    <xdr:clientData/>
  </xdr:twoCellAnchor>
  <xdr:twoCellAnchor>
    <xdr:from>
      <xdr:col>0</xdr:col>
      <xdr:colOff>0</xdr:colOff>
      <xdr:row>4</xdr:row>
      <xdr:rowOff>19050</xdr:rowOff>
    </xdr:from>
    <xdr:to>
      <xdr:col>15</xdr:col>
      <xdr:colOff>57150</xdr:colOff>
      <xdr:row>33</xdr:row>
      <xdr:rowOff>9525</xdr:rowOff>
    </xdr:to>
    <xdr:graphicFrame>
      <xdr:nvGraphicFramePr>
        <xdr:cNvPr id="2" name="Chart 4"/>
        <xdr:cNvGraphicFramePr/>
      </xdr:nvGraphicFramePr>
      <xdr:xfrm>
        <a:off x="0" y="685800"/>
        <a:ext cx="9953625" cy="4686300"/>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0</xdr:colOff>
      <xdr:row>2</xdr:row>
      <xdr:rowOff>0</xdr:rowOff>
    </xdr:from>
    <xdr:to>
      <xdr:col>7</xdr:col>
      <xdr:colOff>200025</xdr:colOff>
      <xdr:row>3</xdr:row>
      <xdr:rowOff>95250</xdr:rowOff>
    </xdr:to>
    <xdr:pic>
      <xdr:nvPicPr>
        <xdr:cNvPr id="3" name="ComboBox2"/>
        <xdr:cNvPicPr preferRelativeResize="1">
          <a:picLocks noChangeAspect="1"/>
        </xdr:cNvPicPr>
      </xdr:nvPicPr>
      <xdr:blipFill>
        <a:blip r:embed="rId3"/>
        <a:stretch>
          <a:fillRect/>
        </a:stretch>
      </xdr:blipFill>
      <xdr:spPr>
        <a:xfrm>
          <a:off x="3152775" y="333375"/>
          <a:ext cx="1419225" cy="257175"/>
        </a:xfrm>
        <a:prstGeom prst="rect">
          <a:avLst/>
        </a:prstGeom>
        <a:noFill/>
        <a:ln w="9525" cmpd="sng">
          <a:noFill/>
        </a:ln>
      </xdr:spPr>
    </xdr:pic>
    <xdr:clientData/>
  </xdr:twoCellAnchor>
  <xdr:twoCellAnchor editAs="oneCell">
    <xdr:from>
      <xdr:col>2</xdr:col>
      <xdr:colOff>9525</xdr:colOff>
      <xdr:row>2</xdr:row>
      <xdr:rowOff>9525</xdr:rowOff>
    </xdr:from>
    <xdr:to>
      <xdr:col>4</xdr:col>
      <xdr:colOff>161925</xdr:colOff>
      <xdr:row>3</xdr:row>
      <xdr:rowOff>114300</xdr:rowOff>
    </xdr:to>
    <xdr:pic>
      <xdr:nvPicPr>
        <xdr:cNvPr id="4" name="ComboBox3"/>
        <xdr:cNvPicPr preferRelativeResize="1">
          <a:picLocks noChangeAspect="1"/>
        </xdr:cNvPicPr>
      </xdr:nvPicPr>
      <xdr:blipFill>
        <a:blip r:embed="rId4"/>
        <a:stretch>
          <a:fillRect/>
        </a:stretch>
      </xdr:blipFill>
      <xdr:spPr>
        <a:xfrm>
          <a:off x="1333500" y="342900"/>
          <a:ext cx="1371600" cy="266700"/>
        </a:xfrm>
        <a:prstGeom prst="rect">
          <a:avLst/>
        </a:prstGeom>
        <a:noFill/>
        <a:ln w="9525" cmpd="sng">
          <a:noFill/>
        </a:ln>
      </xdr:spPr>
    </xdr:pic>
    <xdr:clientData/>
  </xdr:twoCellAnchor>
  <xdr:twoCellAnchor editAs="oneCell">
    <xdr:from>
      <xdr:col>8</xdr:col>
      <xdr:colOff>0</xdr:colOff>
      <xdr:row>2</xdr:row>
      <xdr:rowOff>9525</xdr:rowOff>
    </xdr:from>
    <xdr:to>
      <xdr:col>9</xdr:col>
      <xdr:colOff>361950</xdr:colOff>
      <xdr:row>3</xdr:row>
      <xdr:rowOff>95250</xdr:rowOff>
    </xdr:to>
    <xdr:pic>
      <xdr:nvPicPr>
        <xdr:cNvPr id="5" name="ComboBox4"/>
        <xdr:cNvPicPr preferRelativeResize="1">
          <a:picLocks noChangeAspect="1"/>
        </xdr:cNvPicPr>
      </xdr:nvPicPr>
      <xdr:blipFill>
        <a:blip r:embed="rId5"/>
        <a:stretch>
          <a:fillRect/>
        </a:stretch>
      </xdr:blipFill>
      <xdr:spPr>
        <a:xfrm>
          <a:off x="4981575" y="342900"/>
          <a:ext cx="9715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9525</xdr:rowOff>
    </xdr:from>
    <xdr:to>
      <xdr:col>1</xdr:col>
      <xdr:colOff>685800</xdr:colOff>
      <xdr:row>3</xdr:row>
      <xdr:rowOff>85725</xdr:rowOff>
    </xdr:to>
    <xdr:pic>
      <xdr:nvPicPr>
        <xdr:cNvPr id="1" name="ComboBox1"/>
        <xdr:cNvPicPr preferRelativeResize="1">
          <a:picLocks noChangeAspect="1"/>
        </xdr:cNvPicPr>
      </xdr:nvPicPr>
      <xdr:blipFill>
        <a:blip r:embed="rId1"/>
        <a:stretch>
          <a:fillRect/>
        </a:stretch>
      </xdr:blipFill>
      <xdr:spPr>
        <a:xfrm>
          <a:off x="19050" y="342900"/>
          <a:ext cx="1276350" cy="238125"/>
        </a:xfrm>
        <a:prstGeom prst="rect">
          <a:avLst/>
        </a:prstGeom>
        <a:noFill/>
        <a:ln w="1" cmpd="sng">
          <a:noFill/>
        </a:ln>
      </xdr:spPr>
    </xdr:pic>
    <xdr:clientData/>
  </xdr:twoCellAnchor>
  <xdr:twoCellAnchor>
    <xdr:from>
      <xdr:col>0</xdr:col>
      <xdr:colOff>0</xdr:colOff>
      <xdr:row>4</xdr:row>
      <xdr:rowOff>19050</xdr:rowOff>
    </xdr:from>
    <xdr:to>
      <xdr:col>15</xdr:col>
      <xdr:colOff>57150</xdr:colOff>
      <xdr:row>33</xdr:row>
      <xdr:rowOff>9525</xdr:rowOff>
    </xdr:to>
    <xdr:graphicFrame>
      <xdr:nvGraphicFramePr>
        <xdr:cNvPr id="2" name="Chart 2"/>
        <xdr:cNvGraphicFramePr/>
      </xdr:nvGraphicFramePr>
      <xdr:xfrm>
        <a:off x="0" y="685800"/>
        <a:ext cx="9791700" cy="4686300"/>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0</xdr:colOff>
      <xdr:row>2</xdr:row>
      <xdr:rowOff>0</xdr:rowOff>
    </xdr:from>
    <xdr:to>
      <xdr:col>6</xdr:col>
      <xdr:colOff>409575</xdr:colOff>
      <xdr:row>3</xdr:row>
      <xdr:rowOff>57150</xdr:rowOff>
    </xdr:to>
    <xdr:pic>
      <xdr:nvPicPr>
        <xdr:cNvPr id="3" name="ComboBox2"/>
        <xdr:cNvPicPr preferRelativeResize="1">
          <a:picLocks noChangeAspect="1"/>
        </xdr:cNvPicPr>
      </xdr:nvPicPr>
      <xdr:blipFill>
        <a:blip r:embed="rId3"/>
        <a:stretch>
          <a:fillRect/>
        </a:stretch>
      </xdr:blipFill>
      <xdr:spPr>
        <a:xfrm>
          <a:off x="3219450" y="333375"/>
          <a:ext cx="1019175" cy="219075"/>
        </a:xfrm>
        <a:prstGeom prst="rect">
          <a:avLst/>
        </a:prstGeom>
        <a:noFill/>
        <a:ln w="9525" cmpd="sng">
          <a:noFill/>
        </a:ln>
      </xdr:spPr>
    </xdr:pic>
    <xdr:clientData/>
  </xdr:twoCellAnchor>
  <xdr:twoCellAnchor editAs="oneCell">
    <xdr:from>
      <xdr:col>2</xdr:col>
      <xdr:colOff>9525</xdr:colOff>
      <xdr:row>2</xdr:row>
      <xdr:rowOff>0</xdr:rowOff>
    </xdr:from>
    <xdr:to>
      <xdr:col>3</xdr:col>
      <xdr:colOff>495300</xdr:colOff>
      <xdr:row>3</xdr:row>
      <xdr:rowOff>76200</xdr:rowOff>
    </xdr:to>
    <xdr:pic>
      <xdr:nvPicPr>
        <xdr:cNvPr id="4" name="ComboBox3"/>
        <xdr:cNvPicPr preferRelativeResize="1">
          <a:picLocks noChangeAspect="1"/>
        </xdr:cNvPicPr>
      </xdr:nvPicPr>
      <xdr:blipFill>
        <a:blip r:embed="rId4"/>
        <a:stretch>
          <a:fillRect/>
        </a:stretch>
      </xdr:blipFill>
      <xdr:spPr>
        <a:xfrm>
          <a:off x="1400175" y="333375"/>
          <a:ext cx="1095375" cy="238125"/>
        </a:xfrm>
        <a:prstGeom prst="rect">
          <a:avLst/>
        </a:prstGeom>
        <a:noFill/>
        <a:ln w="9525" cmpd="sng">
          <a:noFill/>
        </a:ln>
      </xdr:spPr>
    </xdr:pic>
    <xdr:clientData/>
  </xdr:twoCellAnchor>
  <xdr:twoCellAnchor editAs="oneCell">
    <xdr:from>
      <xdr:col>7</xdr:col>
      <xdr:colOff>9525</xdr:colOff>
      <xdr:row>2</xdr:row>
      <xdr:rowOff>0</xdr:rowOff>
    </xdr:from>
    <xdr:to>
      <xdr:col>8</xdr:col>
      <xdr:colOff>371475</xdr:colOff>
      <xdr:row>3</xdr:row>
      <xdr:rowOff>85725</xdr:rowOff>
    </xdr:to>
    <xdr:pic>
      <xdr:nvPicPr>
        <xdr:cNvPr id="5" name="ComboBox4"/>
        <xdr:cNvPicPr preferRelativeResize="1">
          <a:picLocks noChangeAspect="1"/>
        </xdr:cNvPicPr>
      </xdr:nvPicPr>
      <xdr:blipFill>
        <a:blip r:embed="rId5"/>
        <a:stretch>
          <a:fillRect/>
        </a:stretch>
      </xdr:blipFill>
      <xdr:spPr>
        <a:xfrm>
          <a:off x="4533900" y="333375"/>
          <a:ext cx="9715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9525</xdr:rowOff>
    </xdr:from>
    <xdr:to>
      <xdr:col>2</xdr:col>
      <xdr:colOff>76200</xdr:colOff>
      <xdr:row>3</xdr:row>
      <xdr:rowOff>85725</xdr:rowOff>
    </xdr:to>
    <xdr:pic>
      <xdr:nvPicPr>
        <xdr:cNvPr id="1" name="ComboBox1"/>
        <xdr:cNvPicPr preferRelativeResize="1">
          <a:picLocks noChangeAspect="1"/>
        </xdr:cNvPicPr>
      </xdr:nvPicPr>
      <xdr:blipFill>
        <a:blip r:embed="rId1"/>
        <a:stretch>
          <a:fillRect/>
        </a:stretch>
      </xdr:blipFill>
      <xdr:spPr>
        <a:xfrm>
          <a:off x="19050" y="342900"/>
          <a:ext cx="1276350" cy="238125"/>
        </a:xfrm>
        <a:prstGeom prst="rect">
          <a:avLst/>
        </a:prstGeom>
        <a:noFill/>
        <a:ln w="1" cmpd="sng">
          <a:noFill/>
        </a:ln>
      </xdr:spPr>
    </xdr:pic>
    <xdr:clientData/>
  </xdr:twoCellAnchor>
  <xdr:twoCellAnchor>
    <xdr:from>
      <xdr:col>0</xdr:col>
      <xdr:colOff>0</xdr:colOff>
      <xdr:row>4</xdr:row>
      <xdr:rowOff>19050</xdr:rowOff>
    </xdr:from>
    <xdr:to>
      <xdr:col>15</xdr:col>
      <xdr:colOff>57150</xdr:colOff>
      <xdr:row>33</xdr:row>
      <xdr:rowOff>9525</xdr:rowOff>
    </xdr:to>
    <xdr:graphicFrame>
      <xdr:nvGraphicFramePr>
        <xdr:cNvPr id="2" name="Chart 2"/>
        <xdr:cNvGraphicFramePr/>
      </xdr:nvGraphicFramePr>
      <xdr:xfrm>
        <a:off x="0" y="685800"/>
        <a:ext cx="9534525" cy="468630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600075</xdr:colOff>
      <xdr:row>2</xdr:row>
      <xdr:rowOff>19050</xdr:rowOff>
    </xdr:from>
    <xdr:to>
      <xdr:col>4</xdr:col>
      <xdr:colOff>581025</xdr:colOff>
      <xdr:row>3</xdr:row>
      <xdr:rowOff>76200</xdr:rowOff>
    </xdr:to>
    <xdr:pic>
      <xdr:nvPicPr>
        <xdr:cNvPr id="3" name="ComboBox2"/>
        <xdr:cNvPicPr preferRelativeResize="1">
          <a:picLocks noChangeAspect="1"/>
        </xdr:cNvPicPr>
      </xdr:nvPicPr>
      <xdr:blipFill>
        <a:blip r:embed="rId3"/>
        <a:stretch>
          <a:fillRect/>
        </a:stretch>
      </xdr:blipFill>
      <xdr:spPr>
        <a:xfrm>
          <a:off x="1819275" y="352425"/>
          <a:ext cx="1200150" cy="219075"/>
        </a:xfrm>
        <a:prstGeom prst="rect">
          <a:avLst/>
        </a:prstGeom>
        <a:noFill/>
        <a:ln w="9525" cmpd="sng">
          <a:noFill/>
        </a:ln>
      </xdr:spPr>
    </xdr:pic>
    <xdr:clientData/>
  </xdr:twoCellAnchor>
  <xdr:twoCellAnchor editAs="oneCell">
    <xdr:from>
      <xdr:col>5</xdr:col>
      <xdr:colOff>590550</xdr:colOff>
      <xdr:row>2</xdr:row>
      <xdr:rowOff>9525</xdr:rowOff>
    </xdr:from>
    <xdr:to>
      <xdr:col>7</xdr:col>
      <xdr:colOff>342900</xdr:colOff>
      <xdr:row>3</xdr:row>
      <xdr:rowOff>95250</xdr:rowOff>
    </xdr:to>
    <xdr:pic>
      <xdr:nvPicPr>
        <xdr:cNvPr id="4" name="ComboBox3"/>
        <xdr:cNvPicPr preferRelativeResize="1">
          <a:picLocks noChangeAspect="1"/>
        </xdr:cNvPicPr>
      </xdr:nvPicPr>
      <xdr:blipFill>
        <a:blip r:embed="rId4"/>
        <a:stretch>
          <a:fillRect/>
        </a:stretch>
      </xdr:blipFill>
      <xdr:spPr>
        <a:xfrm>
          <a:off x="3638550" y="342900"/>
          <a:ext cx="9715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1285875</xdr:colOff>
      <xdr:row>1</xdr:row>
      <xdr:rowOff>95250</xdr:rowOff>
    </xdr:to>
    <xdr:pic>
      <xdr:nvPicPr>
        <xdr:cNvPr id="1" name="ComboBox1"/>
        <xdr:cNvPicPr preferRelativeResize="1">
          <a:picLocks noChangeAspect="1"/>
        </xdr:cNvPicPr>
      </xdr:nvPicPr>
      <xdr:blipFill>
        <a:blip r:embed="rId1"/>
        <a:stretch>
          <a:fillRect/>
        </a:stretch>
      </xdr:blipFill>
      <xdr:spPr>
        <a:xfrm>
          <a:off x="9525" y="19050"/>
          <a:ext cx="12763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N4"/>
  <sheetViews>
    <sheetView tabSelected="1" workbookViewId="0" topLeftCell="A1">
      <selection activeCell="C1" sqref="C1"/>
    </sheetView>
  </sheetViews>
  <sheetFormatPr defaultColWidth="9.140625" defaultRowHeight="12.75"/>
  <cols>
    <col min="2" max="2" width="10.7109375" style="0" customWidth="1"/>
    <col min="11" max="12" width="9.28125" style="0" bestFit="1" customWidth="1"/>
    <col min="13" max="14" width="13.8515625" style="0" bestFit="1" customWidth="1"/>
  </cols>
  <sheetData>
    <row r="1" spans="3:11" ht="13.5" thickBot="1">
      <c r="C1" s="34" t="s">
        <v>43</v>
      </c>
      <c r="K1" s="2" t="s">
        <v>36</v>
      </c>
    </row>
    <row r="2" spans="1:14" ht="12.75">
      <c r="A2" s="2" t="s">
        <v>24</v>
      </c>
      <c r="C2" s="2" t="s">
        <v>23</v>
      </c>
      <c r="F2" s="2" t="s">
        <v>11</v>
      </c>
      <c r="I2" s="2" t="s">
        <v>37</v>
      </c>
      <c r="K2" s="24"/>
      <c r="L2" s="25" t="s">
        <v>31</v>
      </c>
      <c r="M2" s="25" t="s">
        <v>32</v>
      </c>
      <c r="N2" s="26" t="s">
        <v>33</v>
      </c>
    </row>
    <row r="3" spans="11:14" ht="12.75">
      <c r="K3" s="27" t="s">
        <v>34</v>
      </c>
      <c r="L3" s="29">
        <f>COUNT(Sheet1!B7:B103)</f>
        <v>97</v>
      </c>
      <c r="M3" s="29">
        <f>COUNTIF(Sheet1!G7:G103,"&gt;-999")</f>
        <v>82</v>
      </c>
      <c r="N3" s="30">
        <f>COUNTIF(Sheet1!R7:R103,TRUE)</f>
        <v>39</v>
      </c>
    </row>
    <row r="4" spans="11:14" ht="13.5" thickBot="1">
      <c r="K4" s="28" t="s">
        <v>35</v>
      </c>
      <c r="L4" s="31">
        <v>0</v>
      </c>
      <c r="M4" s="32">
        <f>1-(M3/L3)</f>
        <v>0.15463917525773196</v>
      </c>
      <c r="N4" s="33">
        <f>1-(N3/L3)</f>
        <v>0.5979381443298969</v>
      </c>
    </row>
  </sheetData>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M4"/>
  <sheetViews>
    <sheetView workbookViewId="0" topLeftCell="A1">
      <selection activeCell="E1" sqref="E1"/>
    </sheetView>
  </sheetViews>
  <sheetFormatPr defaultColWidth="9.140625" defaultRowHeight="12.75"/>
  <cols>
    <col min="2" max="2" width="11.7109375" style="0" customWidth="1"/>
    <col min="7" max="7" width="10.421875" style="0" customWidth="1"/>
    <col min="11" max="12" width="9.28125" style="0" bestFit="1" customWidth="1"/>
    <col min="13" max="13" width="13.8515625" style="0" bestFit="1" customWidth="1"/>
  </cols>
  <sheetData>
    <row r="1" spans="3:10" ht="13.5" thickBot="1">
      <c r="C1" s="34" t="s">
        <v>43</v>
      </c>
      <c r="J1" s="2" t="s">
        <v>36</v>
      </c>
    </row>
    <row r="2" spans="1:13" ht="12.75">
      <c r="A2" s="2" t="s">
        <v>24</v>
      </c>
      <c r="C2" s="2" t="s">
        <v>23</v>
      </c>
      <c r="F2" s="2" t="s">
        <v>11</v>
      </c>
      <c r="H2" s="2" t="s">
        <v>37</v>
      </c>
      <c r="J2" s="24"/>
      <c r="K2" s="25" t="s">
        <v>31</v>
      </c>
      <c r="L2" s="25" t="s">
        <v>32</v>
      </c>
      <c r="M2" s="26" t="s">
        <v>33</v>
      </c>
    </row>
    <row r="3" spans="10:13" ht="12.75">
      <c r="J3" s="27" t="s">
        <v>34</v>
      </c>
      <c r="K3" s="29">
        <f>COUNT(Sheet1!B7:B103)</f>
        <v>97</v>
      </c>
      <c r="L3" s="29">
        <f>COUNTIF(Sheet1!G7:G103,"&gt;-999")</f>
        <v>82</v>
      </c>
      <c r="M3" s="30">
        <f>COUNTIF(Sheet1!R7:R103,TRUE)</f>
        <v>39</v>
      </c>
    </row>
    <row r="4" spans="10:13" ht="13.5" thickBot="1">
      <c r="J4" s="28" t="s">
        <v>35</v>
      </c>
      <c r="K4" s="31">
        <v>0</v>
      </c>
      <c r="L4" s="32">
        <f>1-(L3/K3)</f>
        <v>0.15463917525773196</v>
      </c>
      <c r="M4" s="33">
        <f>1-(M3/K3)</f>
        <v>0.5979381443298969</v>
      </c>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L4"/>
  <sheetViews>
    <sheetView workbookViewId="0" topLeftCell="A1">
      <selection activeCell="A1" sqref="A1"/>
    </sheetView>
  </sheetViews>
  <sheetFormatPr defaultColWidth="9.140625" defaultRowHeight="12.75"/>
  <cols>
    <col min="11" max="12" width="9.28125" style="0" bestFit="1" customWidth="1"/>
    <col min="13" max="13" width="13.8515625" style="0" bestFit="1" customWidth="1"/>
  </cols>
  <sheetData>
    <row r="1" spans="3:10" ht="13.5" thickBot="1">
      <c r="C1" s="34" t="s">
        <v>43</v>
      </c>
      <c r="J1" s="2" t="s">
        <v>36</v>
      </c>
    </row>
    <row r="2" spans="1:12" ht="12.75">
      <c r="A2" s="2" t="s">
        <v>24</v>
      </c>
      <c r="D2" s="2" t="s">
        <v>11</v>
      </c>
      <c r="G2" s="2" t="s">
        <v>37</v>
      </c>
      <c r="J2" s="24"/>
      <c r="K2" s="25" t="s">
        <v>31</v>
      </c>
      <c r="L2" s="26" t="s">
        <v>32</v>
      </c>
    </row>
    <row r="3" spans="10:12" ht="12.75">
      <c r="J3" s="27" t="s">
        <v>34</v>
      </c>
      <c r="K3" s="29">
        <f>COUNT(Sheet1!B7:B103)</f>
        <v>97</v>
      </c>
      <c r="L3" s="30">
        <f>COUNTIF(Sheet1!G7:G103,"&gt;-999")</f>
        <v>82</v>
      </c>
    </row>
    <row r="4" spans="10:12" ht="13.5" thickBot="1">
      <c r="J4" s="28" t="s">
        <v>35</v>
      </c>
      <c r="K4" s="31">
        <v>0</v>
      </c>
      <c r="L4" s="33">
        <f>1-(L3/K3)</f>
        <v>0.15463917525773196</v>
      </c>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AD106"/>
  <sheetViews>
    <sheetView workbookViewId="0" topLeftCell="A1">
      <selection activeCell="AB6" sqref="AB6"/>
    </sheetView>
  </sheetViews>
  <sheetFormatPr defaultColWidth="9.140625" defaultRowHeight="12.75"/>
  <cols>
    <col min="1" max="1" width="19.7109375" style="0" customWidth="1"/>
    <col min="2" max="2" width="15.421875" style="0" bestFit="1" customWidth="1"/>
    <col min="5" max="5" width="12.00390625" style="0" bestFit="1" customWidth="1"/>
    <col min="6" max="6" width="18.57421875" style="0" bestFit="1" customWidth="1"/>
    <col min="7" max="7" width="12.8515625" style="0" bestFit="1" customWidth="1"/>
    <col min="8" max="8" width="18.57421875" style="0" bestFit="1" customWidth="1"/>
    <col min="9" max="9" width="12.00390625" style="0" customWidth="1"/>
    <col min="10" max="10" width="12.8515625" style="0" hidden="1" customWidth="1"/>
    <col min="11" max="11" width="13.8515625" style="0" hidden="1" customWidth="1"/>
    <col min="12" max="12" width="18.57421875" style="0" bestFit="1" customWidth="1"/>
    <col min="14" max="14" width="9.00390625" style="0" customWidth="1"/>
    <col min="15" max="15" width="14.57421875" style="8" bestFit="1" customWidth="1"/>
    <col min="16" max="16" width="14.57421875" style="8" customWidth="1"/>
    <col min="17" max="17" width="17.57421875" style="0" bestFit="1" customWidth="1"/>
    <col min="18" max="18" width="12.00390625" style="0" bestFit="1" customWidth="1"/>
    <col min="19" max="19" width="13.8515625" style="0" customWidth="1"/>
    <col min="20" max="20" width="18.57421875" style="0" bestFit="1" customWidth="1"/>
    <col min="21" max="21" width="17.7109375" style="0" bestFit="1" customWidth="1"/>
    <col min="22" max="22" width="18.57421875" style="0" bestFit="1" customWidth="1"/>
    <col min="23" max="23" width="25.140625" style="0" bestFit="1" customWidth="1"/>
    <col min="24" max="24" width="23.421875" style="0" bestFit="1" customWidth="1"/>
    <col min="29" max="29" width="13.421875" style="0" bestFit="1" customWidth="1"/>
  </cols>
  <sheetData>
    <row r="1" spans="1:28" ht="12.75">
      <c r="A1" s="5" t="s">
        <v>41</v>
      </c>
      <c r="Z1" s="6" t="s">
        <v>7</v>
      </c>
      <c r="AB1" s="2" t="s">
        <v>42</v>
      </c>
    </row>
    <row r="2" spans="6:28" ht="12.75">
      <c r="F2">
        <f>(212-32)</f>
        <v>180</v>
      </c>
      <c r="Z2" s="7">
        <v>0</v>
      </c>
      <c r="AB2" t="s">
        <v>39</v>
      </c>
    </row>
    <row r="3" spans="1:28" ht="12.75">
      <c r="A3" s="2" t="s">
        <v>3</v>
      </c>
      <c r="B3" s="2" t="s">
        <v>4</v>
      </c>
      <c r="C3" s="2" t="s">
        <v>5</v>
      </c>
      <c r="D3" s="2" t="s">
        <v>10</v>
      </c>
      <c r="E3" s="2" t="s">
        <v>16</v>
      </c>
      <c r="F3" s="2" t="s">
        <v>37</v>
      </c>
      <c r="Q3" s="1"/>
      <c r="Z3" s="7">
        <v>0.5</v>
      </c>
      <c r="AB3" t="s">
        <v>40</v>
      </c>
    </row>
    <row r="4" spans="1:28" ht="12.75">
      <c r="A4">
        <f>A1*(C4-B4)/100/2</f>
        <v>2.25</v>
      </c>
      <c r="B4">
        <v>32</v>
      </c>
      <c r="C4">
        <v>212</v>
      </c>
      <c r="D4" t="s">
        <v>44</v>
      </c>
      <c r="E4" t="s">
        <v>45</v>
      </c>
      <c r="F4" t="s">
        <v>39</v>
      </c>
      <c r="S4" s="3"/>
      <c r="Z4" s="7">
        <v>1</v>
      </c>
      <c r="AB4" t="s">
        <v>38</v>
      </c>
    </row>
    <row r="5" spans="12:26" ht="13.5" thickBot="1">
      <c r="L5" s="2" t="s">
        <v>28</v>
      </c>
      <c r="M5" s="2"/>
      <c r="Z5" s="7">
        <v>1.5</v>
      </c>
    </row>
    <row r="6" spans="1:30" ht="12.75">
      <c r="A6" s="2" t="s">
        <v>0</v>
      </c>
      <c r="B6" s="2" t="s">
        <v>9</v>
      </c>
      <c r="C6" s="4" t="s">
        <v>1</v>
      </c>
      <c r="D6" s="4" t="s">
        <v>2</v>
      </c>
      <c r="E6" s="2" t="s">
        <v>6</v>
      </c>
      <c r="F6" s="2" t="s">
        <v>27</v>
      </c>
      <c r="G6" s="2" t="s">
        <v>30</v>
      </c>
      <c r="H6" s="2" t="s">
        <v>8</v>
      </c>
      <c r="I6" s="2" t="s">
        <v>29</v>
      </c>
      <c r="J6" s="2" t="s">
        <v>13</v>
      </c>
      <c r="K6" s="2" t="s">
        <v>12</v>
      </c>
      <c r="L6" s="9" t="s">
        <v>27</v>
      </c>
      <c r="M6" s="12" t="s">
        <v>14</v>
      </c>
      <c r="N6" s="10" t="s">
        <v>15</v>
      </c>
      <c r="O6" s="11" t="s">
        <v>25</v>
      </c>
      <c r="P6" s="11" t="s">
        <v>26</v>
      </c>
      <c r="Q6" s="10" t="s">
        <v>22</v>
      </c>
      <c r="R6" s="10" t="s">
        <v>17</v>
      </c>
      <c r="S6" s="10" t="s">
        <v>21</v>
      </c>
      <c r="T6" s="12" t="s">
        <v>20</v>
      </c>
      <c r="U6" s="10" t="s">
        <v>20</v>
      </c>
      <c r="V6" s="12" t="s">
        <v>18</v>
      </c>
      <c r="W6" s="12" t="s">
        <v>18</v>
      </c>
      <c r="X6" s="13" t="s">
        <v>19</v>
      </c>
      <c r="Z6" s="7">
        <v>2</v>
      </c>
      <c r="AB6" s="2" t="s">
        <v>39</v>
      </c>
      <c r="AC6" s="2" t="s">
        <v>40</v>
      </c>
      <c r="AD6" s="2" t="s">
        <v>38</v>
      </c>
    </row>
    <row r="7" spans="1:30" ht="12.75">
      <c r="A7" s="1">
        <v>38307.333333333336</v>
      </c>
      <c r="B7" s="3">
        <f>IF(F$4="Sin",AB7,IF(F$4="Square",AC7,IF(F$4="Constant",AD7)))</f>
        <v>90</v>
      </c>
      <c r="C7" s="3">
        <f>B7+$A$4</f>
        <v>92.25</v>
      </c>
      <c r="D7" s="3">
        <f>B7-$A$4</f>
        <v>87.75</v>
      </c>
      <c r="E7" t="b">
        <v>0</v>
      </c>
      <c r="F7" s="1">
        <f>A7</f>
        <v>38307.333333333336</v>
      </c>
      <c r="G7" s="3">
        <f>B7</f>
        <v>90</v>
      </c>
      <c r="H7" s="1">
        <v>38307.333333333336</v>
      </c>
      <c r="I7">
        <f>INDEX(G$7:G$103,K7,1)</f>
        <v>90</v>
      </c>
      <c r="J7" s="3">
        <v>1</v>
      </c>
      <c r="K7">
        <f>0</f>
        <v>0</v>
      </c>
      <c r="L7" s="23">
        <f>H7</f>
        <v>38307.333333333336</v>
      </c>
      <c r="M7" s="14">
        <f>$E$4*($C$4-$B$4)/100/2+I7</f>
        <v>96.3</v>
      </c>
      <c r="N7" s="14">
        <f>I7-$E$4*($C$4-$B$4)/100/2</f>
        <v>83.7</v>
      </c>
      <c r="O7" s="15">
        <f>O8</f>
        <v>4.447362247381953</v>
      </c>
      <c r="P7" s="15">
        <f>P8</f>
        <v>1.9273622027902289</v>
      </c>
      <c r="Q7" s="16">
        <f>Q8</f>
        <v>3.187362225086091</v>
      </c>
      <c r="R7" s="14" t="b">
        <f>OR(I8&gt;M7,I8&lt;N7)</f>
        <v>1</v>
      </c>
      <c r="S7" s="14">
        <v>7</v>
      </c>
      <c r="T7" s="17">
        <v>38307.333333333336</v>
      </c>
      <c r="U7" s="14">
        <f>I7</f>
        <v>90</v>
      </c>
      <c r="V7" s="17">
        <v>38307.333333333336</v>
      </c>
      <c r="W7" s="14">
        <f aca="true" t="shared" si="0" ref="W7:W38">INDEX($H$7:$I$103,$X7,2)</f>
        <v>90</v>
      </c>
      <c r="X7" s="18">
        <v>1</v>
      </c>
      <c r="Z7" s="7">
        <v>2.5</v>
      </c>
      <c r="AB7" s="3">
        <v>90</v>
      </c>
      <c r="AC7" s="3">
        <v>45</v>
      </c>
      <c r="AD7">
        <v>90</v>
      </c>
    </row>
    <row r="8" spans="1:30" ht="12.75">
      <c r="A8" s="1">
        <f>A7+1/3600/24*5</f>
        <v>38307.333391203705</v>
      </c>
      <c r="B8" s="3">
        <f aca="true" t="shared" si="1" ref="B8:B71">IF(F$4="Sin",AB8,IF(F$4="Square",AC8,IF(F$4="Constant",AD8)))</f>
        <v>105.93681084342653</v>
      </c>
      <c r="C8" s="3">
        <f>B8+$A$4</f>
        <v>108.18681084342653</v>
      </c>
      <c r="D8" s="3">
        <f>B8-$A$4</f>
        <v>103.68681084342653</v>
      </c>
      <c r="E8" t="b">
        <f>IF(A$4&lt;&gt;0,OR(B8&gt;C7,B8&lt;D7),TRUE)</f>
        <v>1</v>
      </c>
      <c r="F8" s="1">
        <f>A8</f>
        <v>38307.333391203705</v>
      </c>
      <c r="G8">
        <f>IF(E8,B8,-999)</f>
        <v>105.93681084342653</v>
      </c>
      <c r="H8" s="1">
        <f>INDEX($F$7:$G$103,$J8,1)</f>
        <v>38307.333391203705</v>
      </c>
      <c r="I8">
        <f>INDEX($F$7:$G$103,$J8,2)</f>
        <v>105.93681084342653</v>
      </c>
      <c r="J8">
        <f>IF(E8,ROW(J8)-6,J7)</f>
        <v>2</v>
      </c>
      <c r="K8">
        <f>K7+0.1</f>
        <v>0.1</v>
      </c>
      <c r="L8" s="23">
        <f aca="true" t="shared" si="2" ref="L8:L71">H8</f>
        <v>38307.333391203705</v>
      </c>
      <c r="M8" s="14">
        <f>$E$4*($C$4-$B$4)/100/2+I8</f>
        <v>112.23681084342653</v>
      </c>
      <c r="N8" s="14">
        <f>I8-$E$4*($C$4-$B$4)/100/2</f>
        <v>99.63681084342653</v>
      </c>
      <c r="O8" s="15">
        <f ca="1">(M8-INDIRECT("I"&amp;TEXT(S7,"#")))/((L8-INDIRECT("L"&amp;TEXT(S7,"#")))*86400)</f>
        <v>4.447362247381953</v>
      </c>
      <c r="P8" s="15">
        <f ca="1">(N8-INDIRECT("I"&amp;TEXT(S7,"#")))/((L8-INDIRECT("L"&amp;TEXT(S7,"#")))*86400)</f>
        <v>1.9273622027902289</v>
      </c>
      <c r="Q8" s="15">
        <f ca="1">(I8-INDIRECT("I"&amp;TEXT(S7,"#")))/((L8-INDIRECT("L"&amp;TEXT(S7,"#")))*86400)</f>
        <v>3.187362225086091</v>
      </c>
      <c r="R8" s="14" t="b">
        <f aca="true" t="shared" si="3" ref="R8:R18">OR(Q9&gt;O8,Q9&lt;P8)</f>
        <v>0</v>
      </c>
      <c r="S8" s="14">
        <f>ROW(R7)</f>
        <v>7</v>
      </c>
      <c r="T8" s="17">
        <f>INDEX($F$7:$G$103,$J8,1)</f>
        <v>38307.333391203705</v>
      </c>
      <c r="U8" s="14">
        <f aca="true" t="shared" si="4" ref="U8:U39">IF(R8,I8,-999)</f>
        <v>-999</v>
      </c>
      <c r="V8" s="17">
        <f aca="true" t="shared" si="5" ref="V8:V39">INDEX($H$7:$I$103,$X8,1)</f>
        <v>38307.333333333336</v>
      </c>
      <c r="W8" s="14">
        <f t="shared" si="0"/>
        <v>90</v>
      </c>
      <c r="X8" s="19">
        <f aca="true" t="shared" si="6" ref="X8:X39">IF(R8,ROW(X8)-6,X7)</f>
        <v>1</v>
      </c>
      <c r="Z8" s="7">
        <v>3</v>
      </c>
      <c r="AB8" s="3">
        <f aca="true" ca="1" t="shared" si="7" ref="AB8:AB71">($C$4-$B$4)/2+2*SIN($K8)*180/3.14+RAND()*$D$4/100*($C$4-$B$4)*2</f>
        <v>105.93681084342653</v>
      </c>
      <c r="AC8" s="3">
        <f aca="true" ca="1" t="shared" si="8" ref="AC8:AC19">($C$4-$B$4)/2+RAND()*$D$4/100*($C$4-$B$4)*2-45</f>
        <v>49.894511395433895</v>
      </c>
      <c r="AD8">
        <f ca="1">RAND()*$D$4/100*($C$4-$B$4)*2+90</f>
        <v>94.3585223459949</v>
      </c>
    </row>
    <row r="9" spans="1:30" ht="12.75">
      <c r="A9" s="1">
        <f aca="true" t="shared" si="9" ref="A9:A24">A8+1/3600/24*5</f>
        <v>38307.333449074074</v>
      </c>
      <c r="B9" s="3">
        <f t="shared" si="1"/>
        <v>125.08223483722728</v>
      </c>
      <c r="C9" s="3">
        <f>IF(E9,B9+$A$4,C8)</f>
        <v>127.33223483722728</v>
      </c>
      <c r="D9" s="3">
        <f>IF(E9,B9-$A$4,D8)</f>
        <v>122.83223483722728</v>
      </c>
      <c r="E9" t="b">
        <f aca="true" t="shared" si="10" ref="E9:E72">IF(A$4&lt;&gt;0,OR(B9&gt;C8,B9&lt;D8),TRUE)</f>
        <v>1</v>
      </c>
      <c r="F9" s="1">
        <f aca="true" t="shared" si="11" ref="F9:F72">A9</f>
        <v>38307.333449074074</v>
      </c>
      <c r="G9">
        <f aca="true" t="shared" si="12" ref="G9:G72">IF(E9,B9,-999)</f>
        <v>125.08223483722728</v>
      </c>
      <c r="H9" s="1">
        <f aca="true" t="shared" si="13" ref="H9:H72">INDEX($F$7:$G$103,$J9,1)</f>
        <v>38307.333449074074</v>
      </c>
      <c r="I9">
        <f aca="true" t="shared" si="14" ref="I9:I72">INDEX($F$7:$G$103,$J9,2)</f>
        <v>125.08223483722728</v>
      </c>
      <c r="J9">
        <f>IF(E9,ROW(J9)-6,J8)</f>
        <v>3</v>
      </c>
      <c r="K9">
        <f aca="true" t="shared" si="15" ref="K9:K55">K8+0.1</f>
        <v>0.2</v>
      </c>
      <c r="L9" s="23">
        <f t="shared" si="2"/>
        <v>38307.333449074074</v>
      </c>
      <c r="M9" s="14">
        <f aca="true" t="shared" si="16" ref="M9:M72">$E$4*($C$4-$B$4)/100/2+I9</f>
        <v>131.3822348372273</v>
      </c>
      <c r="N9" s="14">
        <f aca="true" t="shared" si="17" ref="N9:N72">I9-$E$4*($C$4-$B$4)/100/2</f>
        <v>118.78223483722728</v>
      </c>
      <c r="O9" s="15">
        <f aca="true" ca="1" t="shared" si="18" ref="O9:O21">IF(E9,(M9-INDIRECT("I"&amp;TEXT(S8,"#")))/((L9-INDIRECT("L"&amp;TEXT(S8,"#")))*86400),O8)</f>
        <v>4.138223556949128</v>
      </c>
      <c r="P9" s="15">
        <f aca="true" ca="1" t="shared" si="19" ref="P9:P21">IF(E9,(N9-INDIRECT("I"&amp;TEXT(S8,"#")))/((L9-INDIRECT("L"&amp;TEXT(S8,"#")))*86400),P8)</f>
        <v>2.8782235346532645</v>
      </c>
      <c r="Q9" s="15">
        <f aca="true" ca="1" t="shared" si="20" ref="Q9:Q21">IF(E9,(I9-INDIRECT("I"&amp;TEXT(S8,"#")))/((L9-INDIRECT("L"&amp;TEXT(S8,"#")))*86400),Q8)</f>
        <v>3.5082235458011954</v>
      </c>
      <c r="R9" s="14" t="b">
        <f t="shared" si="3"/>
        <v>0</v>
      </c>
      <c r="S9" s="14">
        <f aca="true" t="shared" si="21" ref="S9:S16">IF(R8,ROW(R8),S8)</f>
        <v>7</v>
      </c>
      <c r="T9" s="17">
        <f aca="true" t="shared" si="22" ref="T9:T72">INDEX($F$7:$G$103,$J9,1)</f>
        <v>38307.333449074074</v>
      </c>
      <c r="U9" s="14">
        <f t="shared" si="4"/>
        <v>-999</v>
      </c>
      <c r="V9" s="17">
        <f t="shared" si="5"/>
        <v>38307.333333333336</v>
      </c>
      <c r="W9" s="14">
        <f t="shared" si="0"/>
        <v>90</v>
      </c>
      <c r="X9" s="19">
        <f t="shared" si="6"/>
        <v>1</v>
      </c>
      <c r="Z9" s="7">
        <v>3.5</v>
      </c>
      <c r="AB9" s="3">
        <f ca="1" t="shared" si="7"/>
        <v>125.08223483722728</v>
      </c>
      <c r="AC9" s="3">
        <f ca="1" t="shared" si="8"/>
        <v>58.78390451092136</v>
      </c>
      <c r="AD9">
        <f aca="true" ca="1" t="shared" si="23" ref="AD9:AD72">RAND()*$D$4/100*($C$4-$B$4)*2+90</f>
        <v>102.30749739285679</v>
      </c>
    </row>
    <row r="10" spans="1:30" ht="12.75">
      <c r="A10" s="1">
        <f t="shared" si="9"/>
        <v>38307.333506944444</v>
      </c>
      <c r="B10" s="3">
        <f t="shared" si="1"/>
        <v>135.7181744652384</v>
      </c>
      <c r="C10" s="3">
        <f>IF(E10,B10+$A$4,C9)</f>
        <v>137.9681744652384</v>
      </c>
      <c r="D10" s="3">
        <f>IF(E10,B10-$A$4,D9)</f>
        <v>133.4681744652384</v>
      </c>
      <c r="E10" t="b">
        <f t="shared" si="10"/>
        <v>1</v>
      </c>
      <c r="F10" s="1">
        <f t="shared" si="11"/>
        <v>38307.333506944444</v>
      </c>
      <c r="G10">
        <f t="shared" si="12"/>
        <v>135.7181744652384</v>
      </c>
      <c r="H10" s="1">
        <f t="shared" si="13"/>
        <v>38307.333506944444</v>
      </c>
      <c r="I10">
        <f t="shared" si="14"/>
        <v>135.7181744652384</v>
      </c>
      <c r="J10">
        <f aca="true" t="shared" si="24" ref="J10:J73">IF(E10,ROW(J10)-6,J9)</f>
        <v>4</v>
      </c>
      <c r="K10">
        <f t="shared" si="15"/>
        <v>0.30000000000000004</v>
      </c>
      <c r="L10" s="23">
        <f t="shared" si="2"/>
        <v>38307.333506944444</v>
      </c>
      <c r="M10" s="14">
        <f t="shared" si="16"/>
        <v>142.01817446523842</v>
      </c>
      <c r="N10" s="14">
        <f t="shared" si="17"/>
        <v>129.4181744652384</v>
      </c>
      <c r="O10" s="15">
        <f ca="1" t="shared" si="18"/>
        <v>3.467878359047116</v>
      </c>
      <c r="P10" s="15">
        <f ca="1" t="shared" si="19"/>
        <v>2.627878344183206</v>
      </c>
      <c r="Q10" s="15">
        <f ca="1" t="shared" si="20"/>
        <v>3.047878351615161</v>
      </c>
      <c r="R10" s="14" t="b">
        <f t="shared" si="3"/>
        <v>1</v>
      </c>
      <c r="S10" s="14">
        <f t="shared" si="21"/>
        <v>7</v>
      </c>
      <c r="T10" s="17">
        <f t="shared" si="22"/>
        <v>38307.333506944444</v>
      </c>
      <c r="U10" s="14">
        <f t="shared" si="4"/>
        <v>135.7181744652384</v>
      </c>
      <c r="V10" s="17">
        <f t="shared" si="5"/>
        <v>38307.333506944444</v>
      </c>
      <c r="W10" s="14">
        <f t="shared" si="0"/>
        <v>135.7181744652384</v>
      </c>
      <c r="X10" s="19">
        <f t="shared" si="6"/>
        <v>4</v>
      </c>
      <c r="Z10" s="7">
        <v>4</v>
      </c>
      <c r="AB10" s="3">
        <f ca="1" t="shared" si="7"/>
        <v>135.7181744652384</v>
      </c>
      <c r="AC10" s="3">
        <f ca="1" t="shared" si="8"/>
        <v>47.929505135285666</v>
      </c>
      <c r="AD10">
        <f ca="1" t="shared" si="23"/>
        <v>94.66350802602116</v>
      </c>
    </row>
    <row r="11" spans="1:30" ht="12.75">
      <c r="A11" s="1">
        <f t="shared" si="9"/>
        <v>38307.33356481481</v>
      </c>
      <c r="B11" s="3">
        <f t="shared" si="1"/>
        <v>142.37697363343332</v>
      </c>
      <c r="C11" s="3">
        <f>IF(E11,B11+$A$4,C10)</f>
        <v>144.62697363343332</v>
      </c>
      <c r="D11" s="3">
        <f>IF(E11,B11-$A$4,D10)</f>
        <v>140.12697363343332</v>
      </c>
      <c r="E11" t="b">
        <f t="shared" si="10"/>
        <v>1</v>
      </c>
      <c r="F11" s="1">
        <f t="shared" si="11"/>
        <v>38307.33356481481</v>
      </c>
      <c r="G11">
        <f t="shared" si="12"/>
        <v>142.37697363343332</v>
      </c>
      <c r="H11" s="1">
        <f t="shared" si="13"/>
        <v>38307.33356481481</v>
      </c>
      <c r="I11">
        <f t="shared" si="14"/>
        <v>142.37697363343332</v>
      </c>
      <c r="J11">
        <f t="shared" si="24"/>
        <v>5</v>
      </c>
      <c r="K11">
        <f t="shared" si="15"/>
        <v>0.4</v>
      </c>
      <c r="L11" s="23">
        <f t="shared" si="2"/>
        <v>38307.33356481481</v>
      </c>
      <c r="M11" s="14">
        <f t="shared" si="16"/>
        <v>148.67697363343333</v>
      </c>
      <c r="N11" s="14">
        <f t="shared" si="17"/>
        <v>136.0769736334333</v>
      </c>
      <c r="O11" s="15">
        <f ca="1" t="shared" si="18"/>
        <v>2.9338487335864984</v>
      </c>
      <c r="P11" s="15">
        <f ca="1" t="shared" si="19"/>
        <v>2.3038487224385658</v>
      </c>
      <c r="Q11" s="15">
        <f ca="1" t="shared" si="20"/>
        <v>2.618848728012532</v>
      </c>
      <c r="R11" s="14" t="b">
        <f t="shared" si="3"/>
        <v>1</v>
      </c>
      <c r="S11" s="14">
        <f t="shared" si="21"/>
        <v>10</v>
      </c>
      <c r="T11" s="17">
        <f t="shared" si="22"/>
        <v>38307.33356481481</v>
      </c>
      <c r="U11" s="14">
        <f t="shared" si="4"/>
        <v>142.37697363343332</v>
      </c>
      <c r="V11" s="17">
        <f t="shared" si="5"/>
        <v>38307.33356481481</v>
      </c>
      <c r="W11" s="14">
        <f t="shared" si="0"/>
        <v>142.37697363343332</v>
      </c>
      <c r="X11" s="19">
        <f t="shared" si="6"/>
        <v>5</v>
      </c>
      <c r="Z11" s="7">
        <v>4.5</v>
      </c>
      <c r="AB11" s="3">
        <f ca="1" t="shared" si="7"/>
        <v>142.37697363343332</v>
      </c>
      <c r="AC11" s="3">
        <f ca="1" t="shared" si="8"/>
        <v>49.7291310606457</v>
      </c>
      <c r="AD11">
        <f ca="1" t="shared" si="23"/>
        <v>103.64622172653246</v>
      </c>
    </row>
    <row r="12" spans="1:30" ht="12.75">
      <c r="A12" s="1">
        <f t="shared" si="9"/>
        <v>38307.33362268518</v>
      </c>
      <c r="B12" s="3">
        <f t="shared" si="1"/>
        <v>154.98611744434777</v>
      </c>
      <c r="C12" s="3">
        <f>IF(E12,B12+$A$4,C11)</f>
        <v>157.23611744434777</v>
      </c>
      <c r="D12" s="3">
        <f>IF(E12,B12-$A$4,D11)</f>
        <v>152.73611744434777</v>
      </c>
      <c r="E12" t="b">
        <f t="shared" si="10"/>
        <v>1</v>
      </c>
      <c r="F12" s="1">
        <f t="shared" si="11"/>
        <v>38307.33362268518</v>
      </c>
      <c r="G12">
        <f t="shared" si="12"/>
        <v>154.98611744434777</v>
      </c>
      <c r="H12" s="1">
        <f t="shared" si="13"/>
        <v>38307.33362268518</v>
      </c>
      <c r="I12">
        <f t="shared" si="14"/>
        <v>154.98611744434777</v>
      </c>
      <c r="J12">
        <f t="shared" si="24"/>
        <v>6</v>
      </c>
      <c r="K12">
        <f t="shared" si="15"/>
        <v>0.5</v>
      </c>
      <c r="L12" s="23">
        <f t="shared" si="2"/>
        <v>38307.33362268518</v>
      </c>
      <c r="M12" s="14">
        <f t="shared" si="16"/>
        <v>161.28611744434778</v>
      </c>
      <c r="N12" s="14">
        <f t="shared" si="17"/>
        <v>148.68611744434776</v>
      </c>
      <c r="O12" s="15">
        <f ca="1" t="shared" si="18"/>
        <v>2.556794343153743</v>
      </c>
      <c r="P12" s="15">
        <f ca="1" t="shared" si="19"/>
        <v>1.296794320857878</v>
      </c>
      <c r="Q12" s="15">
        <f ca="1" t="shared" si="20"/>
        <v>1.9267943320058105</v>
      </c>
      <c r="R12" s="14" t="b">
        <f t="shared" si="3"/>
        <v>0</v>
      </c>
      <c r="S12" s="14">
        <f t="shared" si="21"/>
        <v>11</v>
      </c>
      <c r="T12" s="17">
        <f t="shared" si="22"/>
        <v>38307.33362268518</v>
      </c>
      <c r="U12" s="14">
        <f t="shared" si="4"/>
        <v>-999</v>
      </c>
      <c r="V12" s="17">
        <f t="shared" si="5"/>
        <v>38307.33356481481</v>
      </c>
      <c r="W12" s="14">
        <f t="shared" si="0"/>
        <v>142.37697363343332</v>
      </c>
      <c r="X12" s="19">
        <f t="shared" si="6"/>
        <v>5</v>
      </c>
      <c r="Z12" s="7">
        <v>5</v>
      </c>
      <c r="AB12" s="3">
        <f ca="1" t="shared" si="7"/>
        <v>154.98611744434777</v>
      </c>
      <c r="AC12" s="3">
        <f ca="1" t="shared" si="8"/>
        <v>46.550602272618505</v>
      </c>
      <c r="AD12">
        <f ca="1" t="shared" si="23"/>
        <v>103.12887228251248</v>
      </c>
    </row>
    <row r="13" spans="1:30" ht="12.75">
      <c r="A13" s="1">
        <f t="shared" si="9"/>
        <v>38307.33368055555</v>
      </c>
      <c r="B13" s="3">
        <f t="shared" si="1"/>
        <v>164.82003067675814</v>
      </c>
      <c r="C13" s="3">
        <f>IF(E13,B13+$A$4,C12)</f>
        <v>167.07003067675814</v>
      </c>
      <c r="D13" s="3">
        <f>IF(E13,B13-$A$4,D12)</f>
        <v>162.57003067675814</v>
      </c>
      <c r="E13" t="b">
        <f t="shared" si="10"/>
        <v>1</v>
      </c>
      <c r="F13" s="1">
        <f t="shared" si="11"/>
        <v>38307.33368055555</v>
      </c>
      <c r="G13">
        <f t="shared" si="12"/>
        <v>164.82003067675814</v>
      </c>
      <c r="H13" s="1">
        <f t="shared" si="13"/>
        <v>38307.33368055555</v>
      </c>
      <c r="I13">
        <f t="shared" si="14"/>
        <v>164.82003067675814</v>
      </c>
      <c r="J13">
        <f t="shared" si="24"/>
        <v>7</v>
      </c>
      <c r="K13">
        <f t="shared" si="15"/>
        <v>0.6</v>
      </c>
      <c r="L13" s="23">
        <f t="shared" si="2"/>
        <v>38307.33368055555</v>
      </c>
      <c r="M13" s="14">
        <f t="shared" si="16"/>
        <v>171.12003067675815</v>
      </c>
      <c r="N13" s="14">
        <f t="shared" si="17"/>
        <v>158.52003067675813</v>
      </c>
      <c r="O13" s="15">
        <f ca="1" t="shared" si="18"/>
        <v>2.8743057551936935</v>
      </c>
      <c r="P13" s="15">
        <f ca="1" t="shared" si="19"/>
        <v>1.6143057328978283</v>
      </c>
      <c r="Q13" s="15">
        <f ca="1" t="shared" si="20"/>
        <v>2.2443057440457608</v>
      </c>
      <c r="R13" s="14" t="b">
        <f t="shared" si="3"/>
        <v>0</v>
      </c>
      <c r="S13" s="14">
        <f t="shared" si="21"/>
        <v>11</v>
      </c>
      <c r="T13" s="17">
        <f t="shared" si="22"/>
        <v>38307.33368055555</v>
      </c>
      <c r="U13" s="14">
        <f t="shared" si="4"/>
        <v>-999</v>
      </c>
      <c r="V13" s="17">
        <f t="shared" si="5"/>
        <v>38307.33356481481</v>
      </c>
      <c r="W13" s="14">
        <f t="shared" si="0"/>
        <v>142.37697363343332</v>
      </c>
      <c r="X13" s="19">
        <f t="shared" si="6"/>
        <v>5</v>
      </c>
      <c r="Z13" s="7">
        <v>5.5</v>
      </c>
      <c r="AB13" s="3">
        <f ca="1" t="shared" si="7"/>
        <v>164.82003067675814</v>
      </c>
      <c r="AC13" s="3">
        <f ca="1" t="shared" si="8"/>
        <v>50.805334083850795</v>
      </c>
      <c r="AD13">
        <f ca="1" t="shared" si="23"/>
        <v>94.19766036648491</v>
      </c>
    </row>
    <row r="14" spans="1:30" ht="12.75">
      <c r="A14" s="1">
        <f t="shared" si="9"/>
        <v>38307.33373842592</v>
      </c>
      <c r="B14" s="3">
        <f t="shared" si="1"/>
        <v>167.43673483483434</v>
      </c>
      <c r="C14" s="3">
        <f aca="true" t="shared" si="25" ref="C14:C77">IF(E14,B14+$A$4,C13)</f>
        <v>169.68673483483434</v>
      </c>
      <c r="D14" s="3">
        <f aca="true" t="shared" si="26" ref="D14:D77">IF(E14,B14-$A$4,D13)</f>
        <v>165.18673483483434</v>
      </c>
      <c r="E14" t="b">
        <f t="shared" si="10"/>
        <v>1</v>
      </c>
      <c r="F14" s="1">
        <f t="shared" si="11"/>
        <v>38307.33373842592</v>
      </c>
      <c r="G14">
        <f t="shared" si="12"/>
        <v>167.43673483483434</v>
      </c>
      <c r="H14" s="1">
        <f t="shared" si="13"/>
        <v>38307.33373842592</v>
      </c>
      <c r="I14">
        <f t="shared" si="14"/>
        <v>167.43673483483434</v>
      </c>
      <c r="J14">
        <f t="shared" si="24"/>
        <v>8</v>
      </c>
      <c r="K14">
        <f t="shared" si="15"/>
        <v>0.7</v>
      </c>
      <c r="L14" s="23">
        <f t="shared" si="2"/>
        <v>38307.33373842592</v>
      </c>
      <c r="M14" s="14">
        <f t="shared" si="16"/>
        <v>173.73673483483435</v>
      </c>
      <c r="N14" s="14">
        <f t="shared" si="17"/>
        <v>161.13673483483433</v>
      </c>
      <c r="O14" s="15">
        <f ca="1" t="shared" si="18"/>
        <v>2.0906507837544037</v>
      </c>
      <c r="P14" s="15">
        <f ca="1" t="shared" si="19"/>
        <v>1.2506507688904935</v>
      </c>
      <c r="Q14" s="15">
        <f ca="1" t="shared" si="20"/>
        <v>1.6706507763224487</v>
      </c>
      <c r="R14" s="14" t="b">
        <f t="shared" si="3"/>
        <v>0</v>
      </c>
      <c r="S14" s="14">
        <f t="shared" si="21"/>
        <v>11</v>
      </c>
      <c r="T14" s="17">
        <f t="shared" si="22"/>
        <v>38307.33373842592</v>
      </c>
      <c r="U14" s="14">
        <f t="shared" si="4"/>
        <v>-999</v>
      </c>
      <c r="V14" s="17">
        <f t="shared" si="5"/>
        <v>38307.33356481481</v>
      </c>
      <c r="W14" s="14">
        <f t="shared" si="0"/>
        <v>142.37697363343332</v>
      </c>
      <c r="X14" s="19">
        <f t="shared" si="6"/>
        <v>5</v>
      </c>
      <c r="Z14" s="7">
        <v>6</v>
      </c>
      <c r="AB14" s="3">
        <f ca="1" t="shared" si="7"/>
        <v>167.43673483483434</v>
      </c>
      <c r="AC14" s="3">
        <f ca="1" t="shared" si="8"/>
        <v>46.66830160770701</v>
      </c>
      <c r="AD14">
        <f ca="1" t="shared" si="23"/>
        <v>93.32134911500988</v>
      </c>
    </row>
    <row r="15" spans="1:30" ht="12.75">
      <c r="A15" s="1">
        <f t="shared" si="9"/>
        <v>38307.33379629629</v>
      </c>
      <c r="B15" s="3">
        <f t="shared" si="1"/>
        <v>183.90886093324067</v>
      </c>
      <c r="C15" s="3">
        <f t="shared" si="25"/>
        <v>186.15886093324067</v>
      </c>
      <c r="D15" s="3">
        <f t="shared" si="26"/>
        <v>181.65886093324067</v>
      </c>
      <c r="E15" t="b">
        <f t="shared" si="10"/>
        <v>1</v>
      </c>
      <c r="F15" s="1">
        <f t="shared" si="11"/>
        <v>38307.33379629629</v>
      </c>
      <c r="G15">
        <f t="shared" si="12"/>
        <v>183.90886093324067</v>
      </c>
      <c r="H15" s="1">
        <f t="shared" si="13"/>
        <v>38307.33379629629</v>
      </c>
      <c r="I15">
        <f t="shared" si="14"/>
        <v>183.90886093324067</v>
      </c>
      <c r="J15">
        <f t="shared" si="24"/>
        <v>9</v>
      </c>
      <c r="K15">
        <f t="shared" si="15"/>
        <v>0.7999999999999999</v>
      </c>
      <c r="L15" s="23">
        <f t="shared" si="2"/>
        <v>38307.33379629629</v>
      </c>
      <c r="M15" s="14">
        <f t="shared" si="16"/>
        <v>190.2088609332407</v>
      </c>
      <c r="N15" s="14">
        <f t="shared" si="17"/>
        <v>177.60886093324066</v>
      </c>
      <c r="O15" s="15">
        <f ca="1" t="shared" si="18"/>
        <v>2.3915944073099396</v>
      </c>
      <c r="P15" s="15">
        <f ca="1" t="shared" si="19"/>
        <v>1.7615943961620069</v>
      </c>
      <c r="Q15" s="15">
        <f ca="1" t="shared" si="20"/>
        <v>2.0765944017359734</v>
      </c>
      <c r="R15" s="14" t="b">
        <f t="shared" si="3"/>
        <v>0</v>
      </c>
      <c r="S15" s="14">
        <f t="shared" si="21"/>
        <v>11</v>
      </c>
      <c r="T15" s="17">
        <f t="shared" si="22"/>
        <v>38307.33379629629</v>
      </c>
      <c r="U15" s="14">
        <f t="shared" si="4"/>
        <v>-999</v>
      </c>
      <c r="V15" s="17">
        <f t="shared" si="5"/>
        <v>38307.33356481481</v>
      </c>
      <c r="W15" s="14">
        <f t="shared" si="0"/>
        <v>142.37697363343332</v>
      </c>
      <c r="X15" s="19">
        <f t="shared" si="6"/>
        <v>5</v>
      </c>
      <c r="Z15" s="7">
        <v>6.5</v>
      </c>
      <c r="AB15" s="3">
        <f ca="1" t="shared" si="7"/>
        <v>183.90886093324067</v>
      </c>
      <c r="AC15" s="3">
        <f ca="1" t="shared" si="8"/>
        <v>48.27450982501266</v>
      </c>
      <c r="AD15">
        <f ca="1" t="shared" si="23"/>
        <v>95.16000287878457</v>
      </c>
    </row>
    <row r="16" spans="1:30" ht="12.75">
      <c r="A16" s="1">
        <f t="shared" si="9"/>
        <v>38307.33385416666</v>
      </c>
      <c r="B16" s="3">
        <f t="shared" si="1"/>
        <v>191.7968328965628</v>
      </c>
      <c r="C16" s="3">
        <f t="shared" si="25"/>
        <v>194.0468328965628</v>
      </c>
      <c r="D16" s="3">
        <f t="shared" si="26"/>
        <v>189.5468328965628</v>
      </c>
      <c r="E16" t="b">
        <f t="shared" si="10"/>
        <v>1</v>
      </c>
      <c r="F16" s="1">
        <f t="shared" si="11"/>
        <v>38307.33385416666</v>
      </c>
      <c r="G16">
        <f t="shared" si="12"/>
        <v>191.7968328965628</v>
      </c>
      <c r="H16" s="1">
        <f t="shared" si="13"/>
        <v>38307.33385416666</v>
      </c>
      <c r="I16">
        <f t="shared" si="14"/>
        <v>191.7968328965628</v>
      </c>
      <c r="J16">
        <f t="shared" si="24"/>
        <v>10</v>
      </c>
      <c r="K16">
        <f t="shared" si="15"/>
        <v>0.8999999999999999</v>
      </c>
      <c r="L16" s="23">
        <f t="shared" si="2"/>
        <v>38307.33385416666</v>
      </c>
      <c r="M16" s="14">
        <f t="shared" si="16"/>
        <v>198.0968328965628</v>
      </c>
      <c r="N16" s="14">
        <f t="shared" si="17"/>
        <v>185.49683289656278</v>
      </c>
      <c r="O16" s="15">
        <f ca="1" t="shared" si="18"/>
        <v>2.2287944099639834</v>
      </c>
      <c r="P16" s="15">
        <f ca="1" t="shared" si="19"/>
        <v>1.7247944010456375</v>
      </c>
      <c r="Q16" s="15">
        <f ca="1" t="shared" si="20"/>
        <v>1.9767944055048106</v>
      </c>
      <c r="R16" s="14" t="b">
        <f t="shared" si="3"/>
        <v>1</v>
      </c>
      <c r="S16" s="14">
        <f t="shared" si="21"/>
        <v>11</v>
      </c>
      <c r="T16" s="17">
        <f t="shared" si="22"/>
        <v>38307.33385416666</v>
      </c>
      <c r="U16" s="14">
        <f t="shared" si="4"/>
        <v>191.7968328965628</v>
      </c>
      <c r="V16" s="17">
        <f t="shared" si="5"/>
        <v>38307.33385416666</v>
      </c>
      <c r="W16" s="14">
        <f t="shared" si="0"/>
        <v>191.7968328965628</v>
      </c>
      <c r="X16" s="19">
        <f t="shared" si="6"/>
        <v>10</v>
      </c>
      <c r="Z16" s="7">
        <v>7</v>
      </c>
      <c r="AB16" s="3">
        <f ca="1" t="shared" si="7"/>
        <v>191.7968328965628</v>
      </c>
      <c r="AC16" s="3">
        <f ca="1" t="shared" si="8"/>
        <v>58.47892369798882</v>
      </c>
      <c r="AD16">
        <f ca="1" t="shared" si="23"/>
        <v>98.71123081690189</v>
      </c>
    </row>
    <row r="17" spans="1:30" ht="12.75">
      <c r="A17" s="1">
        <f t="shared" si="9"/>
        <v>38307.33391203703</v>
      </c>
      <c r="B17" s="3">
        <f t="shared" si="1"/>
        <v>187.9039722548254</v>
      </c>
      <c r="C17" s="3">
        <f t="shared" si="25"/>
        <v>190.1539722548254</v>
      </c>
      <c r="D17" s="3">
        <f t="shared" si="26"/>
        <v>185.6539722548254</v>
      </c>
      <c r="E17" t="b">
        <f t="shared" si="10"/>
        <v>1</v>
      </c>
      <c r="F17" s="1">
        <f t="shared" si="11"/>
        <v>38307.33391203703</v>
      </c>
      <c r="G17">
        <f t="shared" si="12"/>
        <v>187.9039722548254</v>
      </c>
      <c r="H17" s="1">
        <f t="shared" si="13"/>
        <v>38307.33391203703</v>
      </c>
      <c r="I17">
        <f t="shared" si="14"/>
        <v>187.9039722548254</v>
      </c>
      <c r="J17">
        <f t="shared" si="24"/>
        <v>11</v>
      </c>
      <c r="K17">
        <f t="shared" si="15"/>
        <v>0.9999999999999999</v>
      </c>
      <c r="L17" s="23">
        <f t="shared" si="2"/>
        <v>38307.33391203703</v>
      </c>
      <c r="M17" s="14">
        <f t="shared" si="16"/>
        <v>194.2039722548254</v>
      </c>
      <c r="N17" s="14">
        <f t="shared" si="17"/>
        <v>181.60397225482538</v>
      </c>
      <c r="O17" s="15">
        <f ca="1" t="shared" si="18"/>
        <v>1.7275666512825838</v>
      </c>
      <c r="P17" s="15">
        <f ca="1" t="shared" si="19"/>
        <v>1.3075666438506288</v>
      </c>
      <c r="Q17" s="15">
        <f ca="1" t="shared" si="20"/>
        <v>1.5175666475666063</v>
      </c>
      <c r="R17" s="14" t="b">
        <f t="shared" si="3"/>
        <v>1</v>
      </c>
      <c r="S17" s="14">
        <f aca="true" t="shared" si="27" ref="S17:S80">IF(R16,ROW(R16),S16)</f>
        <v>16</v>
      </c>
      <c r="T17" s="17">
        <f t="shared" si="22"/>
        <v>38307.33391203703</v>
      </c>
      <c r="U17" s="14">
        <f t="shared" si="4"/>
        <v>187.9039722548254</v>
      </c>
      <c r="V17" s="17">
        <f t="shared" si="5"/>
        <v>38307.33391203703</v>
      </c>
      <c r="W17" s="14">
        <f t="shared" si="0"/>
        <v>187.9039722548254</v>
      </c>
      <c r="X17" s="19">
        <f t="shared" si="6"/>
        <v>11</v>
      </c>
      <c r="Z17" s="7">
        <v>7.5</v>
      </c>
      <c r="AB17" s="3">
        <f ca="1" t="shared" si="7"/>
        <v>187.9039722548254</v>
      </c>
      <c r="AC17" s="3">
        <f ca="1" t="shared" si="8"/>
        <v>59.32861505710218</v>
      </c>
      <c r="AD17">
        <f ca="1" t="shared" si="23"/>
        <v>102.9321548087436</v>
      </c>
    </row>
    <row r="18" spans="1:30" ht="12.75">
      <c r="A18" s="1">
        <f t="shared" si="9"/>
        <v>38307.3339699074</v>
      </c>
      <c r="B18" s="3">
        <f t="shared" si="1"/>
        <v>201.25827115572872</v>
      </c>
      <c r="C18" s="3">
        <f t="shared" si="25"/>
        <v>203.50827115572872</v>
      </c>
      <c r="D18" s="3">
        <f t="shared" si="26"/>
        <v>199.00827115572872</v>
      </c>
      <c r="E18" t="b">
        <f t="shared" si="10"/>
        <v>1</v>
      </c>
      <c r="F18" s="1">
        <f t="shared" si="11"/>
        <v>38307.3339699074</v>
      </c>
      <c r="G18">
        <f t="shared" si="12"/>
        <v>201.25827115572872</v>
      </c>
      <c r="H18" s="1">
        <f t="shared" si="13"/>
        <v>38307.3339699074</v>
      </c>
      <c r="I18">
        <f t="shared" si="14"/>
        <v>201.25827115572872</v>
      </c>
      <c r="J18">
        <f t="shared" si="24"/>
        <v>12</v>
      </c>
      <c r="K18">
        <f t="shared" si="15"/>
        <v>1.0999999999999999</v>
      </c>
      <c r="L18" s="23">
        <f t="shared" si="2"/>
        <v>38307.3339699074</v>
      </c>
      <c r="M18" s="14">
        <f t="shared" si="16"/>
        <v>207.55827115572873</v>
      </c>
      <c r="N18" s="14">
        <f t="shared" si="17"/>
        <v>194.9582711557287</v>
      </c>
      <c r="O18" s="15">
        <f ca="1" t="shared" si="18"/>
        <v>1.576143853806663</v>
      </c>
      <c r="P18" s="15">
        <f ca="1" t="shared" si="19"/>
        <v>0.3161438315107978</v>
      </c>
      <c r="Q18" s="15">
        <f ca="1" t="shared" si="20"/>
        <v>0.9461438426587303</v>
      </c>
      <c r="R18" s="14" t="b">
        <f t="shared" si="3"/>
        <v>0</v>
      </c>
      <c r="S18" s="14">
        <f t="shared" si="27"/>
        <v>17</v>
      </c>
      <c r="T18" s="17">
        <f t="shared" si="22"/>
        <v>38307.3339699074</v>
      </c>
      <c r="U18" s="14">
        <f t="shared" si="4"/>
        <v>-999</v>
      </c>
      <c r="V18" s="17">
        <f t="shared" si="5"/>
        <v>38307.33391203703</v>
      </c>
      <c r="W18" s="14">
        <f t="shared" si="0"/>
        <v>187.9039722548254</v>
      </c>
      <c r="X18" s="19">
        <f t="shared" si="6"/>
        <v>11</v>
      </c>
      <c r="Z18" s="7">
        <v>8</v>
      </c>
      <c r="AB18" s="3">
        <f ca="1" t="shared" si="7"/>
        <v>201.25827115572872</v>
      </c>
      <c r="AC18" s="3">
        <f ca="1" t="shared" si="8"/>
        <v>53.54701620831048</v>
      </c>
      <c r="AD18">
        <f ca="1" t="shared" si="23"/>
        <v>92.86593469986119</v>
      </c>
    </row>
    <row r="19" spans="1:30" ht="12.75">
      <c r="A19" s="1">
        <f t="shared" si="9"/>
        <v>38307.33402777777</v>
      </c>
      <c r="B19" s="3">
        <f t="shared" si="1"/>
        <v>199.49253956431153</v>
      </c>
      <c r="C19" s="3">
        <f t="shared" si="25"/>
        <v>203.50827115572872</v>
      </c>
      <c r="D19" s="3">
        <f t="shared" si="26"/>
        <v>199.00827115572872</v>
      </c>
      <c r="E19" t="b">
        <f t="shared" si="10"/>
        <v>0</v>
      </c>
      <c r="F19" s="1">
        <f t="shared" si="11"/>
        <v>38307.33402777777</v>
      </c>
      <c r="G19">
        <f t="shared" si="12"/>
        <v>-999</v>
      </c>
      <c r="H19" s="1">
        <f t="shared" si="13"/>
        <v>38307.3339699074</v>
      </c>
      <c r="I19">
        <f t="shared" si="14"/>
        <v>201.25827115572872</v>
      </c>
      <c r="J19">
        <f t="shared" si="24"/>
        <v>12</v>
      </c>
      <c r="K19">
        <f t="shared" si="15"/>
        <v>1.2</v>
      </c>
      <c r="L19" s="23">
        <f t="shared" si="2"/>
        <v>38307.3339699074</v>
      </c>
      <c r="M19" s="14">
        <f t="shared" si="16"/>
        <v>207.55827115572873</v>
      </c>
      <c r="N19" s="14">
        <f t="shared" si="17"/>
        <v>194.9582711557287</v>
      </c>
      <c r="O19" s="15">
        <f ca="1" t="shared" si="18"/>
        <v>1.576143853806663</v>
      </c>
      <c r="P19" s="15">
        <f ca="1" t="shared" si="19"/>
        <v>0.3161438315107978</v>
      </c>
      <c r="Q19" s="15">
        <f ca="1" t="shared" si="20"/>
        <v>0.9461438426587303</v>
      </c>
      <c r="R19" s="14" t="b">
        <f>OR(Q20&gt;O19,Q20&lt;P19)</f>
        <v>0</v>
      </c>
      <c r="S19" s="14">
        <f t="shared" si="27"/>
        <v>17</v>
      </c>
      <c r="T19" s="17">
        <f t="shared" si="22"/>
        <v>38307.3339699074</v>
      </c>
      <c r="U19" s="14">
        <f t="shared" si="4"/>
        <v>-999</v>
      </c>
      <c r="V19" s="17">
        <f t="shared" si="5"/>
        <v>38307.33391203703</v>
      </c>
      <c r="W19" s="14">
        <f t="shared" si="0"/>
        <v>187.9039722548254</v>
      </c>
      <c r="X19" s="19">
        <f t="shared" si="6"/>
        <v>11</v>
      </c>
      <c r="Z19" s="7">
        <v>8.5</v>
      </c>
      <c r="AB19" s="3">
        <f ca="1" t="shared" si="7"/>
        <v>199.49253956431153</v>
      </c>
      <c r="AC19" s="3">
        <f ca="1" t="shared" si="8"/>
        <v>59.019080725722716</v>
      </c>
      <c r="AD19">
        <f ca="1" t="shared" si="23"/>
        <v>94.8918400271837</v>
      </c>
    </row>
    <row r="20" spans="1:30" ht="12.75">
      <c r="A20" s="1">
        <f t="shared" si="9"/>
        <v>38307.33408564814</v>
      </c>
      <c r="B20" s="3">
        <f t="shared" si="1"/>
        <v>206.81174063426528</v>
      </c>
      <c r="C20" s="3">
        <f t="shared" si="25"/>
        <v>209.06174063426528</v>
      </c>
      <c r="D20" s="3">
        <f t="shared" si="26"/>
        <v>204.56174063426528</v>
      </c>
      <c r="E20" t="b">
        <f t="shared" si="10"/>
        <v>1</v>
      </c>
      <c r="F20" s="1">
        <f t="shared" si="11"/>
        <v>38307.33408564814</v>
      </c>
      <c r="G20">
        <f t="shared" si="12"/>
        <v>206.81174063426528</v>
      </c>
      <c r="H20" s="1">
        <f t="shared" si="13"/>
        <v>38307.33408564814</v>
      </c>
      <c r="I20">
        <f t="shared" si="14"/>
        <v>206.81174063426528</v>
      </c>
      <c r="J20">
        <f t="shared" si="24"/>
        <v>14</v>
      </c>
      <c r="K20">
        <f t="shared" si="15"/>
        <v>1.3</v>
      </c>
      <c r="L20" s="23">
        <f t="shared" si="2"/>
        <v>38307.33408564814</v>
      </c>
      <c r="M20" s="14">
        <f t="shared" si="16"/>
        <v>213.1117406342653</v>
      </c>
      <c r="N20" s="14">
        <f t="shared" si="17"/>
        <v>200.51174063426527</v>
      </c>
      <c r="O20" s="15">
        <f ca="1" t="shared" si="18"/>
        <v>1.680517921699641</v>
      </c>
      <c r="P20" s="15">
        <f ca="1" t="shared" si="19"/>
        <v>0.840517906835731</v>
      </c>
      <c r="Q20" s="15">
        <f ca="1" t="shared" si="20"/>
        <v>1.2605179142676861</v>
      </c>
      <c r="R20" s="14" t="b">
        <f aca="true" t="shared" si="28" ref="R20:R83">OR(Q21&gt;O20,Q21&lt;P20)</f>
        <v>0</v>
      </c>
      <c r="S20" s="14">
        <f>IF(R19,ROW(R19),S19)</f>
        <v>17</v>
      </c>
      <c r="T20" s="17">
        <f t="shared" si="22"/>
        <v>38307.33408564814</v>
      </c>
      <c r="U20" s="14">
        <f t="shared" si="4"/>
        <v>-999</v>
      </c>
      <c r="V20" s="17">
        <f t="shared" si="5"/>
        <v>38307.33391203703</v>
      </c>
      <c r="W20" s="14">
        <f t="shared" si="0"/>
        <v>187.9039722548254</v>
      </c>
      <c r="X20" s="19">
        <f t="shared" si="6"/>
        <v>11</v>
      </c>
      <c r="Z20" s="7">
        <v>9</v>
      </c>
      <c r="AB20" s="3">
        <f ca="1" t="shared" si="7"/>
        <v>206.81174063426528</v>
      </c>
      <c r="AC20" s="3">
        <f ca="1">($C$4-$B$4)/2+RAND()*$D$4/100*($C$4-$B$4)*2+45</f>
        <v>136.9653652230116</v>
      </c>
      <c r="AD20">
        <f ca="1" t="shared" si="23"/>
        <v>96.76677167943754</v>
      </c>
    </row>
    <row r="21" spans="1:30" ht="12.75">
      <c r="A21" s="1">
        <f t="shared" si="9"/>
        <v>38307.33414351851</v>
      </c>
      <c r="B21" s="3">
        <f t="shared" si="1"/>
        <v>211.4254672999336</v>
      </c>
      <c r="C21" s="3">
        <f t="shared" si="25"/>
        <v>213.6754672999336</v>
      </c>
      <c r="D21" s="3">
        <f t="shared" si="26"/>
        <v>209.1754672999336</v>
      </c>
      <c r="E21" t="b">
        <f t="shared" si="10"/>
        <v>1</v>
      </c>
      <c r="F21" s="1">
        <f t="shared" si="11"/>
        <v>38307.33414351851</v>
      </c>
      <c r="G21">
        <f t="shared" si="12"/>
        <v>211.4254672999336</v>
      </c>
      <c r="H21" s="1">
        <f t="shared" si="13"/>
        <v>38307.33414351851</v>
      </c>
      <c r="I21">
        <f t="shared" si="14"/>
        <v>211.4254672999336</v>
      </c>
      <c r="J21">
        <f t="shared" si="24"/>
        <v>15</v>
      </c>
      <c r="K21">
        <f t="shared" si="15"/>
        <v>1.4000000000000001</v>
      </c>
      <c r="L21" s="23">
        <f t="shared" si="2"/>
        <v>38307.33414351851</v>
      </c>
      <c r="M21" s="14">
        <f t="shared" si="16"/>
        <v>217.7254672999336</v>
      </c>
      <c r="N21" s="14">
        <f t="shared" si="17"/>
        <v>205.12546729993358</v>
      </c>
      <c r="O21" s="15">
        <f ca="1" t="shared" si="18"/>
        <v>1.4910747786401708</v>
      </c>
      <c r="P21" s="15">
        <f ca="1" t="shared" si="19"/>
        <v>0.8610747674922382</v>
      </c>
      <c r="Q21" s="15">
        <f ca="1" t="shared" si="20"/>
        <v>1.1760747730662044</v>
      </c>
      <c r="R21" s="14" t="b">
        <f t="shared" si="28"/>
        <v>0</v>
      </c>
      <c r="S21" s="14">
        <f t="shared" si="27"/>
        <v>17</v>
      </c>
      <c r="T21" s="17">
        <f t="shared" si="22"/>
        <v>38307.33414351851</v>
      </c>
      <c r="U21" s="14">
        <f t="shared" si="4"/>
        <v>-999</v>
      </c>
      <c r="V21" s="17">
        <f t="shared" si="5"/>
        <v>38307.33391203703</v>
      </c>
      <c r="W21" s="14">
        <f t="shared" si="0"/>
        <v>187.9039722548254</v>
      </c>
      <c r="X21" s="19">
        <f t="shared" si="6"/>
        <v>11</v>
      </c>
      <c r="Z21" s="7">
        <v>9.5</v>
      </c>
      <c r="AB21" s="3">
        <f ca="1" t="shared" si="7"/>
        <v>211.4254672999336</v>
      </c>
      <c r="AC21" s="3">
        <f aca="true" ca="1" t="shared" si="29" ref="AC21:AC31">($C$4-$B$4)/2+RAND()*$D$4/100*($C$4-$B$4)*2+45</f>
        <v>148.01446413618567</v>
      </c>
      <c r="AD21">
        <f ca="1" t="shared" si="23"/>
        <v>98.65499928818224</v>
      </c>
    </row>
    <row r="22" spans="1:30" ht="12.75">
      <c r="A22" s="1">
        <f t="shared" si="9"/>
        <v>38307.334201388876</v>
      </c>
      <c r="B22" s="3">
        <f t="shared" si="1"/>
        <v>212.01103042752968</v>
      </c>
      <c r="C22" s="3">
        <f t="shared" si="25"/>
        <v>213.6754672999336</v>
      </c>
      <c r="D22" s="3">
        <f t="shared" si="26"/>
        <v>209.1754672999336</v>
      </c>
      <c r="E22" t="b">
        <f t="shared" si="10"/>
        <v>0</v>
      </c>
      <c r="F22" s="1">
        <f t="shared" si="11"/>
        <v>38307.334201388876</v>
      </c>
      <c r="G22">
        <f t="shared" si="12"/>
        <v>-999</v>
      </c>
      <c r="H22" s="1">
        <f t="shared" si="13"/>
        <v>38307.33414351851</v>
      </c>
      <c r="I22">
        <f t="shared" si="14"/>
        <v>211.4254672999336</v>
      </c>
      <c r="J22">
        <f t="shared" si="24"/>
        <v>15</v>
      </c>
      <c r="K22">
        <f t="shared" si="15"/>
        <v>1.5000000000000002</v>
      </c>
      <c r="L22" s="23">
        <f t="shared" si="2"/>
        <v>38307.33414351851</v>
      </c>
      <c r="M22" s="14">
        <f t="shared" si="16"/>
        <v>217.7254672999336</v>
      </c>
      <c r="N22" s="14">
        <f t="shared" si="17"/>
        <v>205.12546729993358</v>
      </c>
      <c r="O22" s="15">
        <f ca="1">IF(E22,(M22-INDIRECT("I"&amp;TEXT(S21,"#")))/((L22-INDIRECT("L"&amp;TEXT(S21,"#")))*86400),O21)</f>
        <v>1.4910747786401708</v>
      </c>
      <c r="P22" s="15">
        <f ca="1">IF(E22,(N22-INDIRECT("I"&amp;TEXT(S21,"#")))/((L22-INDIRECT("L"&amp;TEXT(S21,"#")))*86400),P21)</f>
        <v>0.8610747674922382</v>
      </c>
      <c r="Q22" s="15">
        <f ca="1">IF(E22,(I22-INDIRECT("I"&amp;TEXT(S21,"#")))/((L22-INDIRECT("L"&amp;TEXT(S21,"#")))*86400),Q21)</f>
        <v>1.1760747730662044</v>
      </c>
      <c r="R22" s="14" t="b">
        <f t="shared" si="28"/>
        <v>1</v>
      </c>
      <c r="S22" s="14">
        <f>IF(R21,ROW(R21),S21)</f>
        <v>17</v>
      </c>
      <c r="T22" s="17">
        <f t="shared" si="22"/>
        <v>38307.33414351851</v>
      </c>
      <c r="U22" s="14">
        <f t="shared" si="4"/>
        <v>211.4254672999336</v>
      </c>
      <c r="V22" s="17">
        <f t="shared" si="5"/>
        <v>38307.33414351851</v>
      </c>
      <c r="W22" s="14">
        <f t="shared" si="0"/>
        <v>211.4254672999336</v>
      </c>
      <c r="X22" s="19">
        <f t="shared" si="6"/>
        <v>16</v>
      </c>
      <c r="Z22" s="7">
        <v>10</v>
      </c>
      <c r="AB22" s="3">
        <f ca="1" t="shared" si="7"/>
        <v>212.01103042752968</v>
      </c>
      <c r="AC22" s="3">
        <f ca="1" t="shared" si="29"/>
        <v>138.2423081185387</v>
      </c>
      <c r="AD22">
        <f ca="1" t="shared" si="23"/>
        <v>100.49267090284434</v>
      </c>
    </row>
    <row r="23" spans="1:30" ht="12.75">
      <c r="A23" s="1">
        <f t="shared" si="9"/>
        <v>38307.334259259245</v>
      </c>
      <c r="B23" s="3">
        <f t="shared" si="1"/>
        <v>207.31064347291436</v>
      </c>
      <c r="C23" s="3">
        <f t="shared" si="25"/>
        <v>209.56064347291436</v>
      </c>
      <c r="D23" s="3">
        <f t="shared" si="26"/>
        <v>205.06064347291436</v>
      </c>
      <c r="E23" t="b">
        <f t="shared" si="10"/>
        <v>1</v>
      </c>
      <c r="F23" s="1">
        <f t="shared" si="11"/>
        <v>38307.334259259245</v>
      </c>
      <c r="G23">
        <f t="shared" si="12"/>
        <v>207.31064347291436</v>
      </c>
      <c r="H23" s="1">
        <f t="shared" si="13"/>
        <v>38307.334259259245</v>
      </c>
      <c r="I23">
        <f t="shared" si="14"/>
        <v>207.31064347291436</v>
      </c>
      <c r="J23">
        <f t="shared" si="24"/>
        <v>17</v>
      </c>
      <c r="K23">
        <f t="shared" si="15"/>
        <v>1.6000000000000003</v>
      </c>
      <c r="L23" s="23">
        <f t="shared" si="2"/>
        <v>38307.334259259245</v>
      </c>
      <c r="M23" s="14">
        <f t="shared" si="16"/>
        <v>213.61064347291438</v>
      </c>
      <c r="N23" s="14">
        <f t="shared" si="17"/>
        <v>201.01064347291435</v>
      </c>
      <c r="O23" s="15">
        <f aca="true" ca="1" t="shared" si="30" ref="O23:O86">IF(E23,(M23-INDIRECT("I"&amp;TEXT(S22,"#")))/((L23-INDIRECT("L"&amp;TEXT(S22,"#")))*86400),O22)</f>
        <v>0.8568890557657285</v>
      </c>
      <c r="P23" s="15">
        <f aca="true" ca="1" t="shared" si="31" ref="P23:P86">IF(E23,(N23-INDIRECT("I"&amp;TEXT(S22,"#")))/((L23-INDIRECT("L"&amp;TEXT(S22,"#")))*86400),P22)</f>
        <v>0.43688904833377346</v>
      </c>
      <c r="Q23" s="15">
        <f aca="true" ca="1" t="shared" si="32" ref="Q23:Q86">IF(E23,(I23-INDIRECT("I"&amp;TEXT(S22,"#")))/((L23-INDIRECT("L"&amp;TEXT(S22,"#")))*86400),Q22)</f>
        <v>0.646889052049751</v>
      </c>
      <c r="R23" s="14" t="b">
        <f t="shared" si="28"/>
        <v>1</v>
      </c>
      <c r="S23" s="14">
        <f t="shared" si="27"/>
        <v>22</v>
      </c>
      <c r="T23" s="17">
        <f t="shared" si="22"/>
        <v>38307.334259259245</v>
      </c>
      <c r="U23" s="14">
        <f t="shared" si="4"/>
        <v>207.31064347291436</v>
      </c>
      <c r="V23" s="17">
        <f t="shared" si="5"/>
        <v>38307.334259259245</v>
      </c>
      <c r="W23" s="14">
        <f t="shared" si="0"/>
        <v>207.31064347291436</v>
      </c>
      <c r="X23" s="19">
        <f t="shared" si="6"/>
        <v>17</v>
      </c>
      <c r="Z23" s="7">
        <v>10.5</v>
      </c>
      <c r="AB23" s="3">
        <f ca="1" t="shared" si="7"/>
        <v>207.31064347291436</v>
      </c>
      <c r="AC23" s="3">
        <f ca="1" t="shared" si="29"/>
        <v>145.59924911272566</v>
      </c>
      <c r="AD23">
        <f ca="1" t="shared" si="23"/>
        <v>97.24107355752986</v>
      </c>
    </row>
    <row r="24" spans="1:30" ht="12.75">
      <c r="A24" s="1">
        <f t="shared" si="9"/>
        <v>38307.334317129615</v>
      </c>
      <c r="B24" s="3">
        <f t="shared" si="1"/>
        <v>211.83164675896413</v>
      </c>
      <c r="C24" s="3">
        <f t="shared" si="25"/>
        <v>214.08164675896413</v>
      </c>
      <c r="D24" s="3">
        <f t="shared" si="26"/>
        <v>209.58164675896413</v>
      </c>
      <c r="E24" t="b">
        <f t="shared" si="10"/>
        <v>1</v>
      </c>
      <c r="F24" s="1">
        <f t="shared" si="11"/>
        <v>38307.334317129615</v>
      </c>
      <c r="G24">
        <f t="shared" si="12"/>
        <v>211.83164675896413</v>
      </c>
      <c r="H24" s="1">
        <f t="shared" si="13"/>
        <v>38307.334317129615</v>
      </c>
      <c r="I24">
        <f t="shared" si="14"/>
        <v>211.83164675896413</v>
      </c>
      <c r="J24">
        <f t="shared" si="24"/>
        <v>18</v>
      </c>
      <c r="K24">
        <f t="shared" si="15"/>
        <v>1.7000000000000004</v>
      </c>
      <c r="L24" s="23">
        <f t="shared" si="2"/>
        <v>38307.334317129615</v>
      </c>
      <c r="M24" s="14">
        <f t="shared" si="16"/>
        <v>218.13164675896414</v>
      </c>
      <c r="N24" s="14">
        <f t="shared" si="17"/>
        <v>205.53164675896411</v>
      </c>
      <c r="O24" s="15">
        <f ca="1" t="shared" si="30"/>
        <v>0.4470786385131509</v>
      </c>
      <c r="P24" s="15">
        <f ca="1" t="shared" si="31"/>
        <v>-0.3929213763507592</v>
      </c>
      <c r="Q24" s="15">
        <f ca="1" t="shared" si="32"/>
        <v>0.027078631081195844</v>
      </c>
      <c r="R24" s="14" t="b">
        <f t="shared" si="28"/>
        <v>0</v>
      </c>
      <c r="S24" s="14">
        <f t="shared" si="27"/>
        <v>23</v>
      </c>
      <c r="T24" s="17">
        <f t="shared" si="22"/>
        <v>38307.334317129615</v>
      </c>
      <c r="U24" s="14">
        <f t="shared" si="4"/>
        <v>-999</v>
      </c>
      <c r="V24" s="17">
        <f t="shared" si="5"/>
        <v>38307.334259259245</v>
      </c>
      <c r="W24" s="14">
        <f t="shared" si="0"/>
        <v>207.31064347291436</v>
      </c>
      <c r="X24" s="19">
        <f t="shared" si="6"/>
        <v>17</v>
      </c>
      <c r="Z24" s="7">
        <v>11</v>
      </c>
      <c r="AB24" s="3">
        <f ca="1" t="shared" si="7"/>
        <v>211.83164675896413</v>
      </c>
      <c r="AC24" s="3">
        <f ca="1" t="shared" si="29"/>
        <v>138.27480261007992</v>
      </c>
      <c r="AD24">
        <f ca="1" t="shared" si="23"/>
        <v>99.34002394054353</v>
      </c>
    </row>
    <row r="25" spans="1:30" ht="12.75">
      <c r="A25" s="1">
        <f aca="true" t="shared" si="33" ref="A25:A55">A24+1/3600/24*5</f>
        <v>38307.334374999984</v>
      </c>
      <c r="B25" s="3">
        <f t="shared" si="1"/>
        <v>204.19079013105627</v>
      </c>
      <c r="C25" s="3">
        <f t="shared" si="25"/>
        <v>206.44079013105627</v>
      </c>
      <c r="D25" s="3">
        <f t="shared" si="26"/>
        <v>201.94079013105627</v>
      </c>
      <c r="E25" t="b">
        <f t="shared" si="10"/>
        <v>1</v>
      </c>
      <c r="F25" s="1">
        <f t="shared" si="11"/>
        <v>38307.334374999984</v>
      </c>
      <c r="G25">
        <f t="shared" si="12"/>
        <v>204.19079013105627</v>
      </c>
      <c r="H25" s="1">
        <f t="shared" si="13"/>
        <v>38307.334374999984</v>
      </c>
      <c r="I25">
        <f t="shared" si="14"/>
        <v>204.19079013105627</v>
      </c>
      <c r="J25">
        <f t="shared" si="24"/>
        <v>19</v>
      </c>
      <c r="K25">
        <f t="shared" si="15"/>
        <v>1.8000000000000005</v>
      </c>
      <c r="L25" s="23">
        <f t="shared" si="2"/>
        <v>38307.334374999984</v>
      </c>
      <c r="M25" s="14">
        <f t="shared" si="16"/>
        <v>210.4907901310563</v>
      </c>
      <c r="N25" s="14">
        <f t="shared" si="17"/>
        <v>197.89079013105626</v>
      </c>
      <c r="O25" s="15">
        <f ca="1" t="shared" si="30"/>
        <v>0.3180146714415028</v>
      </c>
      <c r="P25" s="15">
        <f ca="1" t="shared" si="31"/>
        <v>-0.9419853508543623</v>
      </c>
      <c r="Q25" s="15">
        <f ca="1" t="shared" si="32"/>
        <v>-0.3119853397064297</v>
      </c>
      <c r="R25" s="14" t="b">
        <f t="shared" si="28"/>
        <v>0</v>
      </c>
      <c r="S25" s="14">
        <f t="shared" si="27"/>
        <v>23</v>
      </c>
      <c r="T25" s="17">
        <f t="shared" si="22"/>
        <v>38307.334374999984</v>
      </c>
      <c r="U25" s="14">
        <f t="shared" si="4"/>
        <v>-999</v>
      </c>
      <c r="V25" s="17">
        <f t="shared" si="5"/>
        <v>38307.334259259245</v>
      </c>
      <c r="W25" s="14">
        <f t="shared" si="0"/>
        <v>207.31064347291436</v>
      </c>
      <c r="X25" s="19">
        <f t="shared" si="6"/>
        <v>17</v>
      </c>
      <c r="Z25" s="7">
        <v>11.5</v>
      </c>
      <c r="AB25" s="3">
        <f ca="1" t="shared" si="7"/>
        <v>204.19079013105627</v>
      </c>
      <c r="AC25" s="3">
        <f ca="1" t="shared" si="29"/>
        <v>135.46262417725973</v>
      </c>
      <c r="AD25">
        <f ca="1" t="shared" si="23"/>
        <v>100.35232569607622</v>
      </c>
    </row>
    <row r="26" spans="1:30" ht="12.75">
      <c r="A26" s="1">
        <f t="shared" si="33"/>
        <v>38307.33443287035</v>
      </c>
      <c r="B26" s="3">
        <f t="shared" si="1"/>
        <v>207.88470569766577</v>
      </c>
      <c r="C26" s="3">
        <f t="shared" si="25"/>
        <v>210.13470569766577</v>
      </c>
      <c r="D26" s="3">
        <f t="shared" si="26"/>
        <v>205.63470569766577</v>
      </c>
      <c r="E26" t="b">
        <f t="shared" si="10"/>
        <v>1</v>
      </c>
      <c r="F26" s="1">
        <f t="shared" si="11"/>
        <v>38307.33443287035</v>
      </c>
      <c r="G26">
        <f t="shared" si="12"/>
        <v>207.88470569766577</v>
      </c>
      <c r="H26" s="1">
        <f t="shared" si="13"/>
        <v>38307.33443287035</v>
      </c>
      <c r="I26">
        <f t="shared" si="14"/>
        <v>207.88470569766577</v>
      </c>
      <c r="J26">
        <f t="shared" si="24"/>
        <v>20</v>
      </c>
      <c r="K26">
        <f t="shared" si="15"/>
        <v>1.9000000000000006</v>
      </c>
      <c r="L26" s="23">
        <f t="shared" si="2"/>
        <v>38307.33443287035</v>
      </c>
      <c r="M26" s="14">
        <f t="shared" si="16"/>
        <v>214.18470569766578</v>
      </c>
      <c r="N26" s="14">
        <f t="shared" si="17"/>
        <v>201.58470569766575</v>
      </c>
      <c r="O26" s="15">
        <f ca="1" t="shared" si="30"/>
        <v>0.4582708230925888</v>
      </c>
      <c r="P26" s="15">
        <f ca="1" t="shared" si="31"/>
        <v>-0.38172919177132125</v>
      </c>
      <c r="Q26" s="15">
        <f ca="1" t="shared" si="32"/>
        <v>0.038270815660633756</v>
      </c>
      <c r="R26" s="14" t="b">
        <f t="shared" si="28"/>
        <v>0</v>
      </c>
      <c r="S26" s="14">
        <f t="shared" si="27"/>
        <v>23</v>
      </c>
      <c r="T26" s="17">
        <f t="shared" si="22"/>
        <v>38307.33443287035</v>
      </c>
      <c r="U26" s="14">
        <f t="shared" si="4"/>
        <v>-999</v>
      </c>
      <c r="V26" s="17">
        <f t="shared" si="5"/>
        <v>38307.334259259245</v>
      </c>
      <c r="W26" s="14">
        <f t="shared" si="0"/>
        <v>207.31064347291436</v>
      </c>
      <c r="X26" s="19">
        <f t="shared" si="6"/>
        <v>17</v>
      </c>
      <c r="Z26" s="7">
        <v>12</v>
      </c>
      <c r="AB26" s="3">
        <f ca="1" t="shared" si="7"/>
        <v>207.88470569766577</v>
      </c>
      <c r="AC26" s="3">
        <f ca="1" t="shared" si="29"/>
        <v>140.1325087283263</v>
      </c>
      <c r="AD26">
        <f ca="1" t="shared" si="23"/>
        <v>95.86897339657965</v>
      </c>
    </row>
    <row r="27" spans="1:30" ht="12.75">
      <c r="A27" s="1">
        <f t="shared" si="33"/>
        <v>38307.33449074072</v>
      </c>
      <c r="B27" s="3">
        <f t="shared" si="1"/>
        <v>199.8608098188186</v>
      </c>
      <c r="C27" s="3">
        <f t="shared" si="25"/>
        <v>202.1108098188186</v>
      </c>
      <c r="D27" s="3">
        <f t="shared" si="26"/>
        <v>197.6108098188186</v>
      </c>
      <c r="E27" t="b">
        <f t="shared" si="10"/>
        <v>1</v>
      </c>
      <c r="F27" s="1">
        <f t="shared" si="11"/>
        <v>38307.33449074072</v>
      </c>
      <c r="G27">
        <f t="shared" si="12"/>
        <v>199.8608098188186</v>
      </c>
      <c r="H27" s="1">
        <f t="shared" si="13"/>
        <v>38307.33449074072</v>
      </c>
      <c r="I27">
        <f t="shared" si="14"/>
        <v>199.8608098188186</v>
      </c>
      <c r="J27">
        <f t="shared" si="24"/>
        <v>21</v>
      </c>
      <c r="K27">
        <f t="shared" si="15"/>
        <v>2.0000000000000004</v>
      </c>
      <c r="L27" s="23">
        <f t="shared" si="2"/>
        <v>38307.33449074072</v>
      </c>
      <c r="M27" s="14">
        <f t="shared" si="16"/>
        <v>206.16080981881862</v>
      </c>
      <c r="N27" s="14">
        <f t="shared" si="17"/>
        <v>193.5608098188186</v>
      </c>
      <c r="O27" s="15">
        <f ca="1" t="shared" si="30"/>
        <v>-0.05749168372210995</v>
      </c>
      <c r="P27" s="15">
        <f ca="1" t="shared" si="31"/>
        <v>-0.6874916948700425</v>
      </c>
      <c r="Q27" s="15">
        <f ca="1" t="shared" si="32"/>
        <v>-0.37249168929607623</v>
      </c>
      <c r="R27" s="14" t="b">
        <f t="shared" si="28"/>
        <v>0</v>
      </c>
      <c r="S27" s="14">
        <f t="shared" si="27"/>
        <v>23</v>
      </c>
      <c r="T27" s="17">
        <f t="shared" si="22"/>
        <v>38307.33449074072</v>
      </c>
      <c r="U27" s="14">
        <f t="shared" si="4"/>
        <v>-999</v>
      </c>
      <c r="V27" s="17">
        <f t="shared" si="5"/>
        <v>38307.334259259245</v>
      </c>
      <c r="W27" s="14">
        <f t="shared" si="0"/>
        <v>207.31064347291436</v>
      </c>
      <c r="X27" s="19">
        <f t="shared" si="6"/>
        <v>17</v>
      </c>
      <c r="Z27" s="7">
        <v>12.5</v>
      </c>
      <c r="AB27" s="3">
        <f ca="1" t="shared" si="7"/>
        <v>199.8608098188186</v>
      </c>
      <c r="AC27" s="3">
        <f ca="1" t="shared" si="29"/>
        <v>136.07694328808424</v>
      </c>
      <c r="AD27">
        <f ca="1" t="shared" si="23"/>
        <v>103.14140405134444</v>
      </c>
    </row>
    <row r="28" spans="1:30" ht="12.75">
      <c r="A28" s="1">
        <f t="shared" si="33"/>
        <v>38307.33454861109</v>
      </c>
      <c r="B28" s="3">
        <f t="shared" si="1"/>
        <v>201.57866646912743</v>
      </c>
      <c r="C28" s="3">
        <f t="shared" si="25"/>
        <v>202.1108098188186</v>
      </c>
      <c r="D28" s="3">
        <f t="shared" si="26"/>
        <v>197.6108098188186</v>
      </c>
      <c r="E28" t="b">
        <f t="shared" si="10"/>
        <v>0</v>
      </c>
      <c r="F28" s="1">
        <f t="shared" si="11"/>
        <v>38307.33454861109</v>
      </c>
      <c r="G28">
        <f t="shared" si="12"/>
        <v>-999</v>
      </c>
      <c r="H28" s="1">
        <f t="shared" si="13"/>
        <v>38307.33449074072</v>
      </c>
      <c r="I28">
        <f t="shared" si="14"/>
        <v>199.8608098188186</v>
      </c>
      <c r="J28">
        <f t="shared" si="24"/>
        <v>21</v>
      </c>
      <c r="K28">
        <f t="shared" si="15"/>
        <v>2.1000000000000005</v>
      </c>
      <c r="L28" s="23">
        <f t="shared" si="2"/>
        <v>38307.33449074072</v>
      </c>
      <c r="M28" s="14">
        <f t="shared" si="16"/>
        <v>206.16080981881862</v>
      </c>
      <c r="N28" s="14">
        <f t="shared" si="17"/>
        <v>193.5608098188186</v>
      </c>
      <c r="O28" s="15">
        <f ca="1" t="shared" si="30"/>
        <v>-0.05749168372210995</v>
      </c>
      <c r="P28" s="15">
        <f ca="1" t="shared" si="31"/>
        <v>-0.6874916948700425</v>
      </c>
      <c r="Q28" s="15">
        <f ca="1" t="shared" si="32"/>
        <v>-0.37249168929607623</v>
      </c>
      <c r="R28" s="14" t="b">
        <f t="shared" si="28"/>
        <v>0</v>
      </c>
      <c r="S28" s="14">
        <f t="shared" si="27"/>
        <v>23</v>
      </c>
      <c r="T28" s="17">
        <f t="shared" si="22"/>
        <v>38307.33449074072</v>
      </c>
      <c r="U28" s="14">
        <f t="shared" si="4"/>
        <v>-999</v>
      </c>
      <c r="V28" s="17">
        <f t="shared" si="5"/>
        <v>38307.334259259245</v>
      </c>
      <c r="W28" s="14">
        <f t="shared" si="0"/>
        <v>207.31064347291436</v>
      </c>
      <c r="X28" s="19">
        <f t="shared" si="6"/>
        <v>17</v>
      </c>
      <c r="Z28" s="7">
        <v>13</v>
      </c>
      <c r="AB28" s="3">
        <f ca="1" t="shared" si="7"/>
        <v>201.57866646912743</v>
      </c>
      <c r="AC28" s="3">
        <f ca="1" t="shared" si="29"/>
        <v>140.71864832190226</v>
      </c>
      <c r="AD28">
        <f ca="1" t="shared" si="23"/>
        <v>93.4163040440697</v>
      </c>
    </row>
    <row r="29" spans="1:30" ht="12.75">
      <c r="A29" s="1">
        <f t="shared" si="33"/>
        <v>38307.33460648146</v>
      </c>
      <c r="B29" s="3">
        <f t="shared" si="1"/>
        <v>193.45083995947445</v>
      </c>
      <c r="C29" s="3">
        <f t="shared" si="25"/>
        <v>195.70083995947445</v>
      </c>
      <c r="D29" s="3">
        <f t="shared" si="26"/>
        <v>191.20083995947445</v>
      </c>
      <c r="E29" t="b">
        <f t="shared" si="10"/>
        <v>1</v>
      </c>
      <c r="F29" s="1">
        <f t="shared" si="11"/>
        <v>38307.33460648146</v>
      </c>
      <c r="G29">
        <f t="shared" si="12"/>
        <v>193.45083995947445</v>
      </c>
      <c r="H29" s="1">
        <f t="shared" si="13"/>
        <v>38307.33460648146</v>
      </c>
      <c r="I29">
        <f t="shared" si="14"/>
        <v>193.45083995947445</v>
      </c>
      <c r="J29">
        <f t="shared" si="24"/>
        <v>23</v>
      </c>
      <c r="K29">
        <f t="shared" si="15"/>
        <v>2.2000000000000006</v>
      </c>
      <c r="L29" s="23">
        <f t="shared" si="2"/>
        <v>38307.33460648146</v>
      </c>
      <c r="M29" s="14">
        <f t="shared" si="16"/>
        <v>199.75083995947446</v>
      </c>
      <c r="N29" s="14">
        <f t="shared" si="17"/>
        <v>187.15083995947444</v>
      </c>
      <c r="O29" s="15">
        <f ca="1" t="shared" si="30"/>
        <v>-0.25199345490705344</v>
      </c>
      <c r="P29" s="15">
        <f ca="1" t="shared" si="31"/>
        <v>-0.6719934623390085</v>
      </c>
      <c r="Q29" s="15">
        <f ca="1" t="shared" si="32"/>
        <v>-0.46199345862303093</v>
      </c>
      <c r="R29" s="14" t="b">
        <f t="shared" si="28"/>
        <v>1</v>
      </c>
      <c r="S29" s="14">
        <f t="shared" si="27"/>
        <v>23</v>
      </c>
      <c r="T29" s="17">
        <f t="shared" si="22"/>
        <v>38307.33460648146</v>
      </c>
      <c r="U29" s="14">
        <f t="shared" si="4"/>
        <v>193.45083995947445</v>
      </c>
      <c r="V29" s="17">
        <f t="shared" si="5"/>
        <v>38307.33460648146</v>
      </c>
      <c r="W29" s="14">
        <f t="shared" si="0"/>
        <v>193.45083995947445</v>
      </c>
      <c r="X29" s="19">
        <f t="shared" si="6"/>
        <v>23</v>
      </c>
      <c r="Z29" s="7">
        <v>13.5</v>
      </c>
      <c r="AB29" s="3">
        <f ca="1" t="shared" si="7"/>
        <v>193.45083995947445</v>
      </c>
      <c r="AC29" s="3">
        <f ca="1" t="shared" si="29"/>
        <v>141.28299866953012</v>
      </c>
      <c r="AD29">
        <f ca="1" t="shared" si="23"/>
        <v>95.45892616109867</v>
      </c>
    </row>
    <row r="30" spans="1:30" ht="12.75">
      <c r="A30" s="1">
        <f t="shared" si="33"/>
        <v>38307.33466435183</v>
      </c>
      <c r="B30" s="3">
        <f t="shared" si="1"/>
        <v>176.95713883480946</v>
      </c>
      <c r="C30" s="3">
        <f t="shared" si="25"/>
        <v>179.20713883480946</v>
      </c>
      <c r="D30" s="3">
        <f t="shared" si="26"/>
        <v>174.70713883480946</v>
      </c>
      <c r="E30" t="b">
        <f t="shared" si="10"/>
        <v>1</v>
      </c>
      <c r="F30" s="1">
        <f t="shared" si="11"/>
        <v>38307.33466435183</v>
      </c>
      <c r="G30">
        <f t="shared" si="12"/>
        <v>176.95713883480946</v>
      </c>
      <c r="H30" s="1">
        <f t="shared" si="13"/>
        <v>38307.33466435183</v>
      </c>
      <c r="I30">
        <f t="shared" si="14"/>
        <v>176.95713883480946</v>
      </c>
      <c r="J30">
        <f t="shared" si="24"/>
        <v>24</v>
      </c>
      <c r="K30">
        <f t="shared" si="15"/>
        <v>2.3000000000000007</v>
      </c>
      <c r="L30" s="23">
        <f t="shared" si="2"/>
        <v>38307.33466435183</v>
      </c>
      <c r="M30" s="14">
        <f t="shared" si="16"/>
        <v>183.25713883480947</v>
      </c>
      <c r="N30" s="14">
        <f t="shared" si="17"/>
        <v>170.65713883480944</v>
      </c>
      <c r="O30" s="15">
        <f ca="1" t="shared" si="30"/>
        <v>-0.6872430018209934</v>
      </c>
      <c r="P30" s="15">
        <f ca="1" t="shared" si="31"/>
        <v>-1.0472430081912405</v>
      </c>
      <c r="Q30" s="15">
        <f ca="1" t="shared" si="32"/>
        <v>-0.8672430050061171</v>
      </c>
      <c r="R30" s="14" t="b">
        <f t="shared" si="28"/>
        <v>1</v>
      </c>
      <c r="S30" s="14">
        <f t="shared" si="27"/>
        <v>29</v>
      </c>
      <c r="T30" s="17">
        <f t="shared" si="22"/>
        <v>38307.33466435183</v>
      </c>
      <c r="U30" s="14">
        <f t="shared" si="4"/>
        <v>176.95713883480946</v>
      </c>
      <c r="V30" s="17">
        <f t="shared" si="5"/>
        <v>38307.33466435183</v>
      </c>
      <c r="W30" s="14">
        <f t="shared" si="0"/>
        <v>176.95713883480946</v>
      </c>
      <c r="X30" s="19">
        <f t="shared" si="6"/>
        <v>24</v>
      </c>
      <c r="Z30" s="7">
        <v>14</v>
      </c>
      <c r="AB30" s="3">
        <f ca="1" t="shared" si="7"/>
        <v>176.95713883480946</v>
      </c>
      <c r="AC30" s="3">
        <f ca="1" t="shared" si="29"/>
        <v>140.22186132234407</v>
      </c>
      <c r="AD30">
        <f ca="1" t="shared" si="23"/>
        <v>104.27610828664562</v>
      </c>
    </row>
    <row r="31" spans="1:30" ht="12.75">
      <c r="A31" s="1">
        <f t="shared" si="33"/>
        <v>38307.3347222222</v>
      </c>
      <c r="B31" s="3">
        <f t="shared" si="1"/>
        <v>170.69903292227505</v>
      </c>
      <c r="C31" s="3">
        <f t="shared" si="25"/>
        <v>172.94903292227505</v>
      </c>
      <c r="D31" s="3">
        <f t="shared" si="26"/>
        <v>168.44903292227505</v>
      </c>
      <c r="E31" t="b">
        <f t="shared" si="10"/>
        <v>1</v>
      </c>
      <c r="F31" s="1">
        <f t="shared" si="11"/>
        <v>38307.3347222222</v>
      </c>
      <c r="G31">
        <f t="shared" si="12"/>
        <v>170.69903292227505</v>
      </c>
      <c r="H31" s="1">
        <f t="shared" si="13"/>
        <v>38307.3347222222</v>
      </c>
      <c r="I31">
        <f t="shared" si="14"/>
        <v>170.69903292227505</v>
      </c>
      <c r="J31">
        <f t="shared" si="24"/>
        <v>25</v>
      </c>
      <c r="K31">
        <f t="shared" si="15"/>
        <v>2.400000000000001</v>
      </c>
      <c r="L31" s="23">
        <f t="shared" si="2"/>
        <v>38307.3347222222</v>
      </c>
      <c r="M31" s="14">
        <f t="shared" si="16"/>
        <v>176.99903292227506</v>
      </c>
      <c r="N31" s="14">
        <f t="shared" si="17"/>
        <v>164.39903292227504</v>
      </c>
      <c r="O31" s="15">
        <f ca="1" t="shared" si="30"/>
        <v>-1.645180732831624</v>
      </c>
      <c r="P31" s="15">
        <f ca="1" t="shared" si="31"/>
        <v>-2.905180755127489</v>
      </c>
      <c r="Q31" s="15">
        <f ca="1" t="shared" si="32"/>
        <v>-2.2751807439795564</v>
      </c>
      <c r="R31" s="14" t="b">
        <f t="shared" si="28"/>
        <v>0</v>
      </c>
      <c r="S31" s="14">
        <f t="shared" si="27"/>
        <v>30</v>
      </c>
      <c r="T31" s="17">
        <f t="shared" si="22"/>
        <v>38307.3347222222</v>
      </c>
      <c r="U31" s="14">
        <f t="shared" si="4"/>
        <v>-999</v>
      </c>
      <c r="V31" s="17">
        <f t="shared" si="5"/>
        <v>38307.33466435183</v>
      </c>
      <c r="W31" s="14">
        <f t="shared" si="0"/>
        <v>176.95713883480946</v>
      </c>
      <c r="X31" s="19">
        <f t="shared" si="6"/>
        <v>24</v>
      </c>
      <c r="Z31" s="7">
        <v>14.5</v>
      </c>
      <c r="AB31" s="3">
        <f ca="1" t="shared" si="7"/>
        <v>170.69903292227505</v>
      </c>
      <c r="AC31" s="3">
        <f ca="1" t="shared" si="29"/>
        <v>145.15768532250763</v>
      </c>
      <c r="AD31">
        <f ca="1" t="shared" si="23"/>
        <v>100.50892039519023</v>
      </c>
    </row>
    <row r="32" spans="1:30" ht="12.75">
      <c r="A32" s="1">
        <f t="shared" si="33"/>
        <v>38307.33478009257</v>
      </c>
      <c r="B32" s="3">
        <f t="shared" si="1"/>
        <v>169.58525884201052</v>
      </c>
      <c r="C32" s="3">
        <f t="shared" si="25"/>
        <v>172.94903292227505</v>
      </c>
      <c r="D32" s="3">
        <f t="shared" si="26"/>
        <v>168.44903292227505</v>
      </c>
      <c r="E32" t="b">
        <f t="shared" si="10"/>
        <v>0</v>
      </c>
      <c r="F32" s="1">
        <f t="shared" si="11"/>
        <v>38307.33478009257</v>
      </c>
      <c r="G32">
        <f t="shared" si="12"/>
        <v>-999</v>
      </c>
      <c r="H32" s="1">
        <f t="shared" si="13"/>
        <v>38307.3347222222</v>
      </c>
      <c r="I32">
        <f t="shared" si="14"/>
        <v>170.69903292227505</v>
      </c>
      <c r="J32">
        <f t="shared" si="24"/>
        <v>25</v>
      </c>
      <c r="K32">
        <f t="shared" si="15"/>
        <v>2.500000000000001</v>
      </c>
      <c r="L32" s="23">
        <f t="shared" si="2"/>
        <v>38307.3347222222</v>
      </c>
      <c r="M32" s="14">
        <f t="shared" si="16"/>
        <v>176.99903292227506</v>
      </c>
      <c r="N32" s="14">
        <f t="shared" si="17"/>
        <v>164.39903292227504</v>
      </c>
      <c r="O32" s="15">
        <f ca="1" t="shared" si="30"/>
        <v>-1.645180732831624</v>
      </c>
      <c r="P32" s="15">
        <f ca="1" t="shared" si="31"/>
        <v>-2.905180755127489</v>
      </c>
      <c r="Q32" s="15">
        <f ca="1" t="shared" si="32"/>
        <v>-2.2751807439795564</v>
      </c>
      <c r="R32" s="14" t="b">
        <f t="shared" si="28"/>
        <v>1</v>
      </c>
      <c r="S32" s="14">
        <f t="shared" si="27"/>
        <v>30</v>
      </c>
      <c r="T32" s="17">
        <f t="shared" si="22"/>
        <v>38307.3347222222</v>
      </c>
      <c r="U32" s="14">
        <f t="shared" si="4"/>
        <v>170.69903292227505</v>
      </c>
      <c r="V32" s="17">
        <f t="shared" si="5"/>
        <v>38307.3347222222</v>
      </c>
      <c r="W32" s="14">
        <f t="shared" si="0"/>
        <v>170.69903292227505</v>
      </c>
      <c r="X32" s="19">
        <f t="shared" si="6"/>
        <v>26</v>
      </c>
      <c r="Z32" s="7">
        <v>15</v>
      </c>
      <c r="AB32" s="3">
        <f ca="1" t="shared" si="7"/>
        <v>169.58525884201052</v>
      </c>
      <c r="AC32" s="3">
        <f ca="1">($C$4-$B$4)/2+RAND()*$D$4/100*($C$4-$B$4)*2-45</f>
        <v>47.951006628427976</v>
      </c>
      <c r="AD32">
        <f ca="1" t="shared" si="23"/>
        <v>93.34473145845438</v>
      </c>
    </row>
    <row r="33" spans="1:30" ht="12.75">
      <c r="A33" s="1">
        <f t="shared" si="33"/>
        <v>38307.33483796294</v>
      </c>
      <c r="B33" s="3">
        <f t="shared" si="1"/>
        <v>159.9439262411097</v>
      </c>
      <c r="C33" s="3">
        <f t="shared" si="25"/>
        <v>162.1939262411097</v>
      </c>
      <c r="D33" s="3">
        <f t="shared" si="26"/>
        <v>157.6939262411097</v>
      </c>
      <c r="E33" t="b">
        <f t="shared" si="10"/>
        <v>1</v>
      </c>
      <c r="F33" s="1">
        <f t="shared" si="11"/>
        <v>38307.33483796294</v>
      </c>
      <c r="G33">
        <f t="shared" si="12"/>
        <v>159.9439262411097</v>
      </c>
      <c r="H33" s="1">
        <f t="shared" si="13"/>
        <v>38307.33483796294</v>
      </c>
      <c r="I33">
        <f t="shared" si="14"/>
        <v>159.9439262411097</v>
      </c>
      <c r="J33">
        <f t="shared" si="24"/>
        <v>27</v>
      </c>
      <c r="K33">
        <f t="shared" si="15"/>
        <v>2.600000000000001</v>
      </c>
      <c r="L33" s="23">
        <f t="shared" si="2"/>
        <v>38307.33483796294</v>
      </c>
      <c r="M33" s="14">
        <f t="shared" si="16"/>
        <v>166.2439262411097</v>
      </c>
      <c r="N33" s="14">
        <f t="shared" si="17"/>
        <v>153.64392624110968</v>
      </c>
      <c r="O33" s="15">
        <f ca="1" t="shared" si="30"/>
        <v>-0.7142141855514288</v>
      </c>
      <c r="P33" s="15">
        <f ca="1" t="shared" si="31"/>
        <v>-1.554214200415339</v>
      </c>
      <c r="Q33" s="15">
        <f ca="1" t="shared" si="32"/>
        <v>-1.1342141929833838</v>
      </c>
      <c r="R33" s="14" t="b">
        <f t="shared" si="28"/>
        <v>0</v>
      </c>
      <c r="S33" s="14">
        <f t="shared" si="27"/>
        <v>32</v>
      </c>
      <c r="T33" s="17">
        <f t="shared" si="22"/>
        <v>38307.33483796294</v>
      </c>
      <c r="U33" s="14">
        <f t="shared" si="4"/>
        <v>-999</v>
      </c>
      <c r="V33" s="17">
        <f t="shared" si="5"/>
        <v>38307.3347222222</v>
      </c>
      <c r="W33" s="14">
        <f t="shared" si="0"/>
        <v>170.69903292227505</v>
      </c>
      <c r="X33" s="19">
        <f t="shared" si="6"/>
        <v>26</v>
      </c>
      <c r="Z33" s="7">
        <v>15.5</v>
      </c>
      <c r="AB33" s="3">
        <f ca="1" t="shared" si="7"/>
        <v>159.9439262411097</v>
      </c>
      <c r="AC33" s="3">
        <f aca="true" ca="1" t="shared" si="34" ref="AC33:AC44">($C$4-$B$4)/2+RAND()*$D$4/100*($C$4-$B$4)*2-45</f>
        <v>49.82671532354355</v>
      </c>
      <c r="AD33">
        <f ca="1" t="shared" si="23"/>
        <v>95.43255113640747</v>
      </c>
    </row>
    <row r="34" spans="1:30" ht="12.75">
      <c r="A34" s="1">
        <f t="shared" si="33"/>
        <v>38307.33489583331</v>
      </c>
      <c r="B34" s="3">
        <f t="shared" si="1"/>
        <v>151.85043732433317</v>
      </c>
      <c r="C34" s="3">
        <f t="shared" si="25"/>
        <v>154.10043732433317</v>
      </c>
      <c r="D34" s="3">
        <f t="shared" si="26"/>
        <v>149.60043732433317</v>
      </c>
      <c r="E34" t="b">
        <f t="shared" si="10"/>
        <v>1</v>
      </c>
      <c r="F34" s="1">
        <f t="shared" si="11"/>
        <v>38307.33489583331</v>
      </c>
      <c r="G34">
        <f t="shared" si="12"/>
        <v>151.85043732433317</v>
      </c>
      <c r="H34" s="1">
        <f t="shared" si="13"/>
        <v>38307.33489583331</v>
      </c>
      <c r="I34">
        <f t="shared" si="14"/>
        <v>151.85043732433317</v>
      </c>
      <c r="J34">
        <f t="shared" si="24"/>
        <v>28</v>
      </c>
      <c r="K34">
        <f t="shared" si="15"/>
        <v>2.700000000000001</v>
      </c>
      <c r="L34" s="23">
        <f t="shared" si="2"/>
        <v>38307.33489583331</v>
      </c>
      <c r="M34" s="14">
        <f t="shared" si="16"/>
        <v>158.15043732433318</v>
      </c>
      <c r="N34" s="14">
        <f t="shared" si="17"/>
        <v>145.55043732433316</v>
      </c>
      <c r="O34" s="15">
        <f ca="1" t="shared" si="30"/>
        <v>-0.8365730546660594</v>
      </c>
      <c r="P34" s="15">
        <f ca="1" t="shared" si="31"/>
        <v>-1.6765730695299694</v>
      </c>
      <c r="Q34" s="15">
        <f ca="1" t="shared" si="32"/>
        <v>-1.2565730620980144</v>
      </c>
      <c r="R34" s="14" t="b">
        <f t="shared" si="28"/>
        <v>1</v>
      </c>
      <c r="S34" s="14">
        <f t="shared" si="27"/>
        <v>32</v>
      </c>
      <c r="T34" s="17">
        <f t="shared" si="22"/>
        <v>38307.33489583331</v>
      </c>
      <c r="U34" s="14">
        <f t="shared" si="4"/>
        <v>151.85043732433317</v>
      </c>
      <c r="V34" s="17">
        <f t="shared" si="5"/>
        <v>38307.33489583331</v>
      </c>
      <c r="W34" s="14">
        <f t="shared" si="0"/>
        <v>151.85043732433317</v>
      </c>
      <c r="X34" s="19">
        <f t="shared" si="6"/>
        <v>28</v>
      </c>
      <c r="Z34" s="7">
        <v>16</v>
      </c>
      <c r="AB34" s="3">
        <f ca="1" t="shared" si="7"/>
        <v>151.85043732433317</v>
      </c>
      <c r="AC34" s="3">
        <f ca="1" t="shared" si="34"/>
        <v>54.72882528712661</v>
      </c>
      <c r="AD34">
        <f ca="1" t="shared" si="23"/>
        <v>101.9528204821583</v>
      </c>
    </row>
    <row r="35" spans="1:30" ht="12.75">
      <c r="A35" s="1">
        <f t="shared" si="33"/>
        <v>38307.33495370368</v>
      </c>
      <c r="B35" s="3">
        <f t="shared" si="1"/>
        <v>132.2707318932701</v>
      </c>
      <c r="C35" s="3">
        <f t="shared" si="25"/>
        <v>134.5207318932701</v>
      </c>
      <c r="D35" s="3">
        <f t="shared" si="26"/>
        <v>130.0207318932701</v>
      </c>
      <c r="E35" t="b">
        <f t="shared" si="10"/>
        <v>1</v>
      </c>
      <c r="F35" s="1">
        <f t="shared" si="11"/>
        <v>38307.33495370368</v>
      </c>
      <c r="G35">
        <f t="shared" si="12"/>
        <v>132.2707318932701</v>
      </c>
      <c r="H35" s="1">
        <f t="shared" si="13"/>
        <v>38307.33495370368</v>
      </c>
      <c r="I35">
        <f t="shared" si="14"/>
        <v>132.2707318932701</v>
      </c>
      <c r="J35">
        <f t="shared" si="24"/>
        <v>29</v>
      </c>
      <c r="K35">
        <f t="shared" si="15"/>
        <v>2.800000000000001</v>
      </c>
      <c r="L35" s="23">
        <f t="shared" si="2"/>
        <v>38307.33495370368</v>
      </c>
      <c r="M35" s="14">
        <f t="shared" si="16"/>
        <v>138.5707318932701</v>
      </c>
      <c r="N35" s="14">
        <f t="shared" si="17"/>
        <v>125.9707318932701</v>
      </c>
      <c r="O35" s="15">
        <f ca="1" t="shared" si="30"/>
        <v>-1.606415079875969</v>
      </c>
      <c r="P35" s="15">
        <f ca="1" t="shared" si="31"/>
        <v>-2.236415091023901</v>
      </c>
      <c r="Q35" s="15">
        <f ca="1" t="shared" si="32"/>
        <v>-1.9214150854499354</v>
      </c>
      <c r="R35" s="14" t="b">
        <f t="shared" si="28"/>
        <v>1</v>
      </c>
      <c r="S35" s="14">
        <f t="shared" si="27"/>
        <v>34</v>
      </c>
      <c r="T35" s="17">
        <f t="shared" si="22"/>
        <v>38307.33495370368</v>
      </c>
      <c r="U35" s="14">
        <f t="shared" si="4"/>
        <v>132.2707318932701</v>
      </c>
      <c r="V35" s="17">
        <f t="shared" si="5"/>
        <v>38307.33495370368</v>
      </c>
      <c r="W35" s="14">
        <f t="shared" si="0"/>
        <v>132.2707318932701</v>
      </c>
      <c r="X35" s="19">
        <f t="shared" si="6"/>
        <v>29</v>
      </c>
      <c r="Z35" s="7">
        <v>16.5</v>
      </c>
      <c r="AB35" s="3">
        <f ca="1" t="shared" si="7"/>
        <v>132.2707318932701</v>
      </c>
      <c r="AC35" s="3">
        <f ca="1" t="shared" si="34"/>
        <v>58.233439130687415</v>
      </c>
      <c r="AD35">
        <f ca="1" t="shared" si="23"/>
        <v>97.05988503226992</v>
      </c>
    </row>
    <row r="36" spans="1:30" ht="12.75">
      <c r="A36" s="1">
        <f t="shared" si="33"/>
        <v>38307.33501157405</v>
      </c>
      <c r="B36" s="3">
        <f t="shared" si="1"/>
        <v>123.36180325868007</v>
      </c>
      <c r="C36" s="3">
        <f t="shared" si="25"/>
        <v>125.61180325868007</v>
      </c>
      <c r="D36" s="3">
        <f t="shared" si="26"/>
        <v>121.11180325868007</v>
      </c>
      <c r="E36" t="b">
        <f t="shared" si="10"/>
        <v>1</v>
      </c>
      <c r="F36" s="1">
        <f t="shared" si="11"/>
        <v>38307.33501157405</v>
      </c>
      <c r="G36">
        <f t="shared" si="12"/>
        <v>123.36180325868007</v>
      </c>
      <c r="H36" s="1">
        <f t="shared" si="13"/>
        <v>38307.33501157405</v>
      </c>
      <c r="I36">
        <f t="shared" si="14"/>
        <v>123.36180325868007</v>
      </c>
      <c r="J36">
        <f t="shared" si="24"/>
        <v>30</v>
      </c>
      <c r="K36">
        <f t="shared" si="15"/>
        <v>2.9000000000000012</v>
      </c>
      <c r="L36" s="23">
        <f t="shared" si="2"/>
        <v>38307.33501157405</v>
      </c>
      <c r="M36" s="14">
        <f t="shared" si="16"/>
        <v>129.66180325868007</v>
      </c>
      <c r="N36" s="14">
        <f t="shared" si="17"/>
        <v>117.06180325868007</v>
      </c>
      <c r="O36" s="15">
        <f ca="1" t="shared" si="30"/>
        <v>-2.218863445828385</v>
      </c>
      <c r="P36" s="15">
        <f ca="1" t="shared" si="31"/>
        <v>-3.4788634681242474</v>
      </c>
      <c r="Q36" s="15">
        <f ca="1" t="shared" si="32"/>
        <v>-2.8488634569763165</v>
      </c>
      <c r="R36" s="14" t="b">
        <f t="shared" si="28"/>
        <v>1</v>
      </c>
      <c r="S36" s="14">
        <f t="shared" si="27"/>
        <v>35</v>
      </c>
      <c r="T36" s="17">
        <f t="shared" si="22"/>
        <v>38307.33501157405</v>
      </c>
      <c r="U36" s="14">
        <f t="shared" si="4"/>
        <v>123.36180325868007</v>
      </c>
      <c r="V36" s="17">
        <f t="shared" si="5"/>
        <v>38307.33501157405</v>
      </c>
      <c r="W36" s="14">
        <f t="shared" si="0"/>
        <v>123.36180325868007</v>
      </c>
      <c r="X36" s="19">
        <f t="shared" si="6"/>
        <v>30</v>
      </c>
      <c r="Z36" s="7">
        <v>17</v>
      </c>
      <c r="AB36" s="3">
        <f ca="1" t="shared" si="7"/>
        <v>123.36180325868007</v>
      </c>
      <c r="AC36" s="3">
        <f ca="1" t="shared" si="34"/>
        <v>55.32825841173498</v>
      </c>
      <c r="AD36">
        <f ca="1" t="shared" si="23"/>
        <v>98.62092322272173</v>
      </c>
    </row>
    <row r="37" spans="1:30" ht="12.75">
      <c r="A37" s="1">
        <f t="shared" si="33"/>
        <v>38307.335069444416</v>
      </c>
      <c r="B37" s="3">
        <f t="shared" si="1"/>
        <v>111.5939554763563</v>
      </c>
      <c r="C37" s="3">
        <f t="shared" si="25"/>
        <v>113.8439554763563</v>
      </c>
      <c r="D37" s="3">
        <f t="shared" si="26"/>
        <v>109.3439554763563</v>
      </c>
      <c r="E37" t="b">
        <f t="shared" si="10"/>
        <v>1</v>
      </c>
      <c r="F37" s="1">
        <f t="shared" si="11"/>
        <v>38307.335069444416</v>
      </c>
      <c r="G37">
        <f t="shared" si="12"/>
        <v>111.5939554763563</v>
      </c>
      <c r="H37" s="1">
        <f t="shared" si="13"/>
        <v>38307.335069444416</v>
      </c>
      <c r="I37">
        <f t="shared" si="14"/>
        <v>111.5939554763563</v>
      </c>
      <c r="J37">
        <f t="shared" si="24"/>
        <v>31</v>
      </c>
      <c r="K37">
        <f t="shared" si="15"/>
        <v>3.0000000000000013</v>
      </c>
      <c r="L37" s="23">
        <f t="shared" si="2"/>
        <v>38307.335069444416</v>
      </c>
      <c r="M37" s="14">
        <f t="shared" si="16"/>
        <v>117.8939554763563</v>
      </c>
      <c r="N37" s="14">
        <f t="shared" si="17"/>
        <v>105.2939554763563</v>
      </c>
      <c r="O37" s="15">
        <f ca="1" t="shared" si="30"/>
        <v>-1.4376776671312717</v>
      </c>
      <c r="P37" s="15">
        <f ca="1" t="shared" si="31"/>
        <v>-2.6976776894271337</v>
      </c>
      <c r="Q37" s="15">
        <f ca="1" t="shared" si="32"/>
        <v>-2.067677678279203</v>
      </c>
      <c r="R37" s="14" t="b">
        <f t="shared" si="28"/>
        <v>0</v>
      </c>
      <c r="S37" s="14">
        <f t="shared" si="27"/>
        <v>36</v>
      </c>
      <c r="T37" s="17">
        <f t="shared" si="22"/>
        <v>38307.335069444416</v>
      </c>
      <c r="U37" s="14">
        <f t="shared" si="4"/>
        <v>-999</v>
      </c>
      <c r="V37" s="17">
        <f t="shared" si="5"/>
        <v>38307.33501157405</v>
      </c>
      <c r="W37" s="14">
        <f t="shared" si="0"/>
        <v>123.36180325868007</v>
      </c>
      <c r="X37" s="19">
        <f t="shared" si="6"/>
        <v>30</v>
      </c>
      <c r="Z37" s="7">
        <v>17.5</v>
      </c>
      <c r="AB37" s="3">
        <f ca="1" t="shared" si="7"/>
        <v>111.5939554763563</v>
      </c>
      <c r="AC37" s="3">
        <f ca="1" t="shared" si="34"/>
        <v>54.94619528560251</v>
      </c>
      <c r="AD37">
        <f ca="1" t="shared" si="23"/>
        <v>91.90631156998327</v>
      </c>
    </row>
    <row r="38" spans="1:30" ht="12.75">
      <c r="A38" s="1">
        <f t="shared" si="33"/>
        <v>38307.335127314785</v>
      </c>
      <c r="B38" s="3">
        <f t="shared" si="1"/>
        <v>107.9153779618025</v>
      </c>
      <c r="C38" s="3">
        <f t="shared" si="25"/>
        <v>110.1653779618025</v>
      </c>
      <c r="D38" s="3">
        <f t="shared" si="26"/>
        <v>105.6653779618025</v>
      </c>
      <c r="E38" t="b">
        <f t="shared" si="10"/>
        <v>1</v>
      </c>
      <c r="F38" s="1">
        <f t="shared" si="11"/>
        <v>38307.335127314785</v>
      </c>
      <c r="G38">
        <f t="shared" si="12"/>
        <v>107.9153779618025</v>
      </c>
      <c r="H38" s="1">
        <f t="shared" si="13"/>
        <v>38307.335127314785</v>
      </c>
      <c r="I38">
        <f t="shared" si="14"/>
        <v>107.9153779618025</v>
      </c>
      <c r="J38">
        <f t="shared" si="24"/>
        <v>32</v>
      </c>
      <c r="K38">
        <f t="shared" si="15"/>
        <v>3.1000000000000014</v>
      </c>
      <c r="L38" s="23">
        <f t="shared" si="2"/>
        <v>38307.335127314785</v>
      </c>
      <c r="M38" s="14">
        <f t="shared" si="16"/>
        <v>114.2153779618025</v>
      </c>
      <c r="N38" s="14">
        <f t="shared" si="17"/>
        <v>101.61537796180251</v>
      </c>
      <c r="O38" s="15">
        <f ca="1" t="shared" si="30"/>
        <v>-0.9146425458724744</v>
      </c>
      <c r="P38" s="15">
        <f ca="1" t="shared" si="31"/>
        <v>-2.174642568168337</v>
      </c>
      <c r="Q38" s="15">
        <f ca="1" t="shared" si="32"/>
        <v>-1.5446425570204056</v>
      </c>
      <c r="R38" s="14" t="b">
        <f t="shared" si="28"/>
        <v>1</v>
      </c>
      <c r="S38" s="14">
        <f t="shared" si="27"/>
        <v>36</v>
      </c>
      <c r="T38" s="17">
        <f t="shared" si="22"/>
        <v>38307.335127314785</v>
      </c>
      <c r="U38" s="14">
        <f t="shared" si="4"/>
        <v>107.9153779618025</v>
      </c>
      <c r="V38" s="17">
        <f t="shared" si="5"/>
        <v>38307.335127314785</v>
      </c>
      <c r="W38" s="14">
        <f t="shared" si="0"/>
        <v>107.9153779618025</v>
      </c>
      <c r="X38" s="19">
        <f t="shared" si="6"/>
        <v>32</v>
      </c>
      <c r="Z38" s="7">
        <v>18</v>
      </c>
      <c r="AB38" s="3">
        <f ca="1" t="shared" si="7"/>
        <v>107.9153779618025</v>
      </c>
      <c r="AC38" s="3">
        <f ca="1" t="shared" si="34"/>
        <v>47.60471692547675</v>
      </c>
      <c r="AD38">
        <f ca="1" t="shared" si="23"/>
        <v>94.54942096381045</v>
      </c>
    </row>
    <row r="39" spans="1:30" ht="12.75">
      <c r="A39" s="1">
        <f t="shared" si="33"/>
        <v>38307.335185185155</v>
      </c>
      <c r="B39" s="3">
        <f t="shared" si="1"/>
        <v>83.54086182593414</v>
      </c>
      <c r="C39" s="3">
        <f t="shared" si="25"/>
        <v>85.79086182593414</v>
      </c>
      <c r="D39" s="3">
        <f t="shared" si="26"/>
        <v>81.29086182593414</v>
      </c>
      <c r="E39" t="b">
        <f t="shared" si="10"/>
        <v>1</v>
      </c>
      <c r="F39" s="1">
        <f t="shared" si="11"/>
        <v>38307.335185185155</v>
      </c>
      <c r="G39">
        <f t="shared" si="12"/>
        <v>83.54086182593414</v>
      </c>
      <c r="H39" s="1">
        <f t="shared" si="13"/>
        <v>38307.335185185155</v>
      </c>
      <c r="I39">
        <f t="shared" si="14"/>
        <v>83.54086182593414</v>
      </c>
      <c r="J39">
        <f t="shared" si="24"/>
        <v>33</v>
      </c>
      <c r="K39">
        <f t="shared" si="15"/>
        <v>3.2000000000000015</v>
      </c>
      <c r="L39" s="23">
        <f t="shared" si="2"/>
        <v>38307.335185185155</v>
      </c>
      <c r="M39" s="14">
        <f t="shared" si="16"/>
        <v>89.84086182593414</v>
      </c>
      <c r="N39" s="14">
        <f t="shared" si="17"/>
        <v>77.24086182593415</v>
      </c>
      <c r="O39" s="15">
        <f ca="1" t="shared" si="30"/>
        <v>-2.234729468393555</v>
      </c>
      <c r="P39" s="15">
        <f ca="1" t="shared" si="31"/>
        <v>-3.074729483257463</v>
      </c>
      <c r="Q39" s="15">
        <f ca="1" t="shared" si="32"/>
        <v>-2.654729475825509</v>
      </c>
      <c r="R39" s="14" t="b">
        <f t="shared" si="28"/>
        <v>1</v>
      </c>
      <c r="S39" s="14">
        <f t="shared" si="27"/>
        <v>38</v>
      </c>
      <c r="T39" s="17">
        <f t="shared" si="22"/>
        <v>38307.335185185155</v>
      </c>
      <c r="U39" s="14">
        <f t="shared" si="4"/>
        <v>83.54086182593414</v>
      </c>
      <c r="V39" s="17">
        <f t="shared" si="5"/>
        <v>38307.335185185155</v>
      </c>
      <c r="W39" s="14">
        <f aca="true" t="shared" si="35" ref="W39:W70">INDEX($H$7:$I$103,$X39,2)</f>
        <v>83.54086182593414</v>
      </c>
      <c r="X39" s="19">
        <f t="shared" si="6"/>
        <v>33</v>
      </c>
      <c r="Z39" s="7">
        <v>18.5</v>
      </c>
      <c r="AB39" s="3">
        <f ca="1" t="shared" si="7"/>
        <v>83.54086182593414</v>
      </c>
      <c r="AC39" s="3">
        <f ca="1" t="shared" si="34"/>
        <v>56.29811554912126</v>
      </c>
      <c r="AD39">
        <f ca="1" t="shared" si="23"/>
        <v>98.83706671788917</v>
      </c>
    </row>
    <row r="40" spans="1:30" ht="12.75">
      <c r="A40" s="1">
        <f t="shared" si="33"/>
        <v>38307.335243055524</v>
      </c>
      <c r="B40" s="3">
        <f t="shared" si="1"/>
        <v>74.44015943821792</v>
      </c>
      <c r="C40" s="3">
        <f t="shared" si="25"/>
        <v>76.69015943821792</v>
      </c>
      <c r="D40" s="3">
        <f t="shared" si="26"/>
        <v>72.19015943821792</v>
      </c>
      <c r="E40" t="b">
        <f t="shared" si="10"/>
        <v>1</v>
      </c>
      <c r="F40" s="1">
        <f t="shared" si="11"/>
        <v>38307.335243055524</v>
      </c>
      <c r="G40">
        <f t="shared" si="12"/>
        <v>74.44015943821792</v>
      </c>
      <c r="H40" s="1">
        <f t="shared" si="13"/>
        <v>38307.335243055524</v>
      </c>
      <c r="I40">
        <f t="shared" si="14"/>
        <v>74.44015943821792</v>
      </c>
      <c r="J40">
        <f t="shared" si="24"/>
        <v>34</v>
      </c>
      <c r="K40">
        <f t="shared" si="15"/>
        <v>3.3000000000000016</v>
      </c>
      <c r="L40" s="23">
        <f t="shared" si="2"/>
        <v>38307.335243055524</v>
      </c>
      <c r="M40" s="14">
        <f t="shared" si="16"/>
        <v>80.74015943821792</v>
      </c>
      <c r="N40" s="14">
        <f t="shared" si="17"/>
        <v>68.14015943821792</v>
      </c>
      <c r="O40" s="15">
        <f ca="1" t="shared" si="30"/>
        <v>-2.7175219004453592</v>
      </c>
      <c r="P40" s="15">
        <f ca="1" t="shared" si="31"/>
        <v>-3.9775219227412215</v>
      </c>
      <c r="Q40" s="15">
        <f ca="1" t="shared" si="32"/>
        <v>-3.3475219115932906</v>
      </c>
      <c r="R40" s="14" t="b">
        <f t="shared" si="28"/>
        <v>0</v>
      </c>
      <c r="S40" s="14">
        <f t="shared" si="27"/>
        <v>39</v>
      </c>
      <c r="T40" s="17">
        <f t="shared" si="22"/>
        <v>38307.335243055524</v>
      </c>
      <c r="U40" s="14">
        <f aca="true" t="shared" si="36" ref="U40:U71">IF(R40,I40,-999)</f>
        <v>-999</v>
      </c>
      <c r="V40" s="17">
        <f aca="true" t="shared" si="37" ref="V40:V71">INDEX($H$7:$I$103,$X40,1)</f>
        <v>38307.335185185155</v>
      </c>
      <c r="W40" s="14">
        <f t="shared" si="35"/>
        <v>83.54086182593414</v>
      </c>
      <c r="X40" s="19">
        <f aca="true" t="shared" si="38" ref="X40:X71">IF(R40,ROW(X40)-6,X39)</f>
        <v>33</v>
      </c>
      <c r="Z40" s="7">
        <v>19</v>
      </c>
      <c r="AB40" s="3">
        <f ca="1" t="shared" si="7"/>
        <v>74.44015943821792</v>
      </c>
      <c r="AC40" s="3">
        <f ca="1" t="shared" si="34"/>
        <v>50.18162060968402</v>
      </c>
      <c r="AD40">
        <f ca="1" t="shared" si="23"/>
        <v>99.44095930069315</v>
      </c>
    </row>
    <row r="41" spans="1:30" ht="12.75">
      <c r="A41" s="1">
        <f t="shared" si="33"/>
        <v>38307.33530092589</v>
      </c>
      <c r="B41" s="3">
        <f t="shared" si="1"/>
        <v>74.55321532562334</v>
      </c>
      <c r="C41" s="3">
        <f t="shared" si="25"/>
        <v>76.69015943821792</v>
      </c>
      <c r="D41" s="3">
        <f t="shared" si="26"/>
        <v>72.19015943821792</v>
      </c>
      <c r="E41" t="b">
        <f t="shared" si="10"/>
        <v>0</v>
      </c>
      <c r="F41" s="1">
        <f t="shared" si="11"/>
        <v>38307.33530092589</v>
      </c>
      <c r="G41">
        <f t="shared" si="12"/>
        <v>-999</v>
      </c>
      <c r="H41" s="1">
        <f t="shared" si="13"/>
        <v>38307.335243055524</v>
      </c>
      <c r="I41">
        <f t="shared" si="14"/>
        <v>74.44015943821792</v>
      </c>
      <c r="J41">
        <f t="shared" si="24"/>
        <v>34</v>
      </c>
      <c r="K41">
        <f t="shared" si="15"/>
        <v>3.4000000000000017</v>
      </c>
      <c r="L41" s="23">
        <f t="shared" si="2"/>
        <v>38307.335243055524</v>
      </c>
      <c r="M41" s="14">
        <f t="shared" si="16"/>
        <v>80.74015943821792</v>
      </c>
      <c r="N41" s="14">
        <f t="shared" si="17"/>
        <v>68.14015943821792</v>
      </c>
      <c r="O41" s="15">
        <f ca="1" t="shared" si="30"/>
        <v>-2.7175219004453592</v>
      </c>
      <c r="P41" s="15">
        <f ca="1" t="shared" si="31"/>
        <v>-3.9775219227412215</v>
      </c>
      <c r="Q41" s="15">
        <f ca="1" t="shared" si="32"/>
        <v>-3.3475219115932906</v>
      </c>
      <c r="R41" s="14" t="b">
        <f t="shared" si="28"/>
        <v>1</v>
      </c>
      <c r="S41" s="14">
        <f t="shared" si="27"/>
        <v>39</v>
      </c>
      <c r="T41" s="17">
        <f t="shared" si="22"/>
        <v>38307.335243055524</v>
      </c>
      <c r="U41" s="14">
        <f t="shared" si="36"/>
        <v>74.44015943821792</v>
      </c>
      <c r="V41" s="17">
        <f t="shared" si="37"/>
        <v>38307.335243055524</v>
      </c>
      <c r="W41" s="14">
        <f t="shared" si="35"/>
        <v>74.44015943821792</v>
      </c>
      <c r="X41" s="19">
        <f t="shared" si="38"/>
        <v>35</v>
      </c>
      <c r="Z41" s="7">
        <v>19.5</v>
      </c>
      <c r="AB41" s="3">
        <f ca="1" t="shared" si="7"/>
        <v>74.55321532562334</v>
      </c>
      <c r="AC41" s="3">
        <f ca="1" t="shared" si="34"/>
        <v>56.511089677646225</v>
      </c>
      <c r="AD41">
        <f ca="1" t="shared" si="23"/>
        <v>103.69352095503388</v>
      </c>
    </row>
    <row r="42" spans="1:30" ht="12.75">
      <c r="A42" s="1">
        <f t="shared" si="33"/>
        <v>38307.33535879626</v>
      </c>
      <c r="B42" s="3">
        <f t="shared" si="1"/>
        <v>58.55127636093589</v>
      </c>
      <c r="C42" s="3">
        <f t="shared" si="25"/>
        <v>60.80127636093589</v>
      </c>
      <c r="D42" s="3">
        <f t="shared" si="26"/>
        <v>56.30127636093589</v>
      </c>
      <c r="E42" t="b">
        <f t="shared" si="10"/>
        <v>1</v>
      </c>
      <c r="F42" s="1">
        <f t="shared" si="11"/>
        <v>38307.33535879626</v>
      </c>
      <c r="G42">
        <f t="shared" si="12"/>
        <v>58.55127636093589</v>
      </c>
      <c r="H42" s="1">
        <f t="shared" si="13"/>
        <v>38307.33535879626</v>
      </c>
      <c r="I42">
        <f t="shared" si="14"/>
        <v>58.55127636093589</v>
      </c>
      <c r="J42">
        <f t="shared" si="24"/>
        <v>36</v>
      </c>
      <c r="K42">
        <f t="shared" si="15"/>
        <v>3.5000000000000018</v>
      </c>
      <c r="L42" s="23">
        <f t="shared" si="2"/>
        <v>38307.33535879626</v>
      </c>
      <c r="M42" s="14">
        <f t="shared" si="16"/>
        <v>64.85127636093588</v>
      </c>
      <c r="N42" s="14">
        <f t="shared" si="17"/>
        <v>52.25127636093589</v>
      </c>
      <c r="O42" s="15">
        <f ca="1" t="shared" si="30"/>
        <v>-1.2459723863808594</v>
      </c>
      <c r="P42" s="15">
        <f ca="1" t="shared" si="31"/>
        <v>-2.0859724012447676</v>
      </c>
      <c r="Q42" s="15">
        <f ca="1" t="shared" si="32"/>
        <v>-1.6659723938128135</v>
      </c>
      <c r="R42" s="14" t="b">
        <f t="shared" si="28"/>
        <v>0</v>
      </c>
      <c r="S42" s="14">
        <f t="shared" si="27"/>
        <v>41</v>
      </c>
      <c r="T42" s="17">
        <f t="shared" si="22"/>
        <v>38307.33535879626</v>
      </c>
      <c r="U42" s="14">
        <f t="shared" si="36"/>
        <v>-999</v>
      </c>
      <c r="V42" s="17">
        <f t="shared" si="37"/>
        <v>38307.335243055524</v>
      </c>
      <c r="W42" s="14">
        <f t="shared" si="35"/>
        <v>74.44015943821792</v>
      </c>
      <c r="X42" s="19">
        <f t="shared" si="38"/>
        <v>35</v>
      </c>
      <c r="Z42" s="7">
        <v>20</v>
      </c>
      <c r="AB42" s="3">
        <f ca="1" t="shared" si="7"/>
        <v>58.55127636093589</v>
      </c>
      <c r="AC42" s="3">
        <f ca="1" t="shared" si="34"/>
        <v>54.582796537649855</v>
      </c>
      <c r="AD42">
        <f ca="1" t="shared" si="23"/>
        <v>100.31489205618978</v>
      </c>
    </row>
    <row r="43" spans="1:30" ht="12.75">
      <c r="A43" s="1">
        <f t="shared" si="33"/>
        <v>38307.33541666663</v>
      </c>
      <c r="B43" s="3">
        <f t="shared" si="1"/>
        <v>45.42704478088449</v>
      </c>
      <c r="C43" s="3">
        <f t="shared" si="25"/>
        <v>47.67704478088449</v>
      </c>
      <c r="D43" s="3">
        <f t="shared" si="26"/>
        <v>43.17704478088449</v>
      </c>
      <c r="E43" t="b">
        <f t="shared" si="10"/>
        <v>1</v>
      </c>
      <c r="F43" s="1">
        <f t="shared" si="11"/>
        <v>38307.33541666663</v>
      </c>
      <c r="G43">
        <f t="shared" si="12"/>
        <v>45.42704478088449</v>
      </c>
      <c r="H43" s="1">
        <f t="shared" si="13"/>
        <v>38307.33541666663</v>
      </c>
      <c r="I43">
        <f t="shared" si="14"/>
        <v>45.42704478088449</v>
      </c>
      <c r="J43">
        <f t="shared" si="24"/>
        <v>37</v>
      </c>
      <c r="K43">
        <f t="shared" si="15"/>
        <v>3.600000000000002</v>
      </c>
      <c r="L43" s="23">
        <f t="shared" si="2"/>
        <v>38307.33541666663</v>
      </c>
      <c r="M43" s="14">
        <f t="shared" si="16"/>
        <v>51.72704478088449</v>
      </c>
      <c r="N43" s="14">
        <f t="shared" si="17"/>
        <v>39.127044780884496</v>
      </c>
      <c r="O43" s="15">
        <f ca="1" t="shared" si="30"/>
        <v>-1.5142076706163285</v>
      </c>
      <c r="P43" s="15">
        <f ca="1" t="shared" si="31"/>
        <v>-2.3542076854802367</v>
      </c>
      <c r="Q43" s="15">
        <f ca="1" t="shared" si="32"/>
        <v>-1.9342076780482826</v>
      </c>
      <c r="R43" s="14" t="b">
        <f t="shared" si="28"/>
        <v>0</v>
      </c>
      <c r="S43" s="14">
        <f t="shared" si="27"/>
        <v>41</v>
      </c>
      <c r="T43" s="17">
        <f t="shared" si="22"/>
        <v>38307.33541666663</v>
      </c>
      <c r="U43" s="14">
        <f t="shared" si="36"/>
        <v>-999</v>
      </c>
      <c r="V43" s="17">
        <f t="shared" si="37"/>
        <v>38307.335243055524</v>
      </c>
      <c r="W43" s="14">
        <f t="shared" si="35"/>
        <v>74.44015943821792</v>
      </c>
      <c r="X43" s="19">
        <f t="shared" si="38"/>
        <v>35</v>
      </c>
      <c r="AB43" s="3">
        <f ca="1" t="shared" si="7"/>
        <v>45.42704478088449</v>
      </c>
      <c r="AC43" s="3">
        <f ca="1" t="shared" si="34"/>
        <v>55.306536922660015</v>
      </c>
      <c r="AD43">
        <f ca="1" t="shared" si="23"/>
        <v>93.25049221708022</v>
      </c>
    </row>
    <row r="44" spans="1:30" ht="12.75">
      <c r="A44" s="1">
        <f t="shared" si="33"/>
        <v>38307.335474537</v>
      </c>
      <c r="B44" s="3">
        <f t="shared" si="1"/>
        <v>29.57437347148397</v>
      </c>
      <c r="C44" s="3">
        <f t="shared" si="25"/>
        <v>31.82437347148397</v>
      </c>
      <c r="D44" s="3">
        <f t="shared" si="26"/>
        <v>27.32437347148397</v>
      </c>
      <c r="E44" t="b">
        <f t="shared" si="10"/>
        <v>1</v>
      </c>
      <c r="F44" s="1">
        <f t="shared" si="11"/>
        <v>38307.335474537</v>
      </c>
      <c r="G44">
        <f t="shared" si="12"/>
        <v>29.57437347148397</v>
      </c>
      <c r="H44" s="1">
        <f t="shared" si="13"/>
        <v>38307.335474537</v>
      </c>
      <c r="I44">
        <f t="shared" si="14"/>
        <v>29.57437347148397</v>
      </c>
      <c r="J44">
        <f t="shared" si="24"/>
        <v>38</v>
      </c>
      <c r="K44">
        <f t="shared" si="15"/>
        <v>3.700000000000002</v>
      </c>
      <c r="L44" s="23">
        <f t="shared" si="2"/>
        <v>38307.335474537</v>
      </c>
      <c r="M44" s="14">
        <f t="shared" si="16"/>
        <v>35.87437347148397</v>
      </c>
      <c r="N44" s="14">
        <f t="shared" si="17"/>
        <v>23.27437347148397</v>
      </c>
      <c r="O44" s="15">
        <f ca="1" t="shared" si="30"/>
        <v>-1.9282893324580257</v>
      </c>
      <c r="P44" s="15">
        <f ca="1" t="shared" si="31"/>
        <v>-2.5582893436059573</v>
      </c>
      <c r="Q44" s="15">
        <f ca="1" t="shared" si="32"/>
        <v>-2.2432893380319916</v>
      </c>
      <c r="R44" s="14" t="b">
        <f t="shared" si="28"/>
        <v>0</v>
      </c>
      <c r="S44" s="14">
        <f t="shared" si="27"/>
        <v>41</v>
      </c>
      <c r="T44" s="17">
        <f t="shared" si="22"/>
        <v>38307.335474537</v>
      </c>
      <c r="U44" s="14">
        <f t="shared" si="36"/>
        <v>-999</v>
      </c>
      <c r="V44" s="17">
        <f t="shared" si="37"/>
        <v>38307.335243055524</v>
      </c>
      <c r="W44" s="14">
        <f t="shared" si="35"/>
        <v>74.44015943821792</v>
      </c>
      <c r="X44" s="19">
        <f t="shared" si="38"/>
        <v>35</v>
      </c>
      <c r="AB44" s="3">
        <f ca="1" t="shared" si="7"/>
        <v>29.57437347148397</v>
      </c>
      <c r="AC44" s="3">
        <f ca="1" t="shared" si="34"/>
        <v>53.286092066909646</v>
      </c>
      <c r="AD44">
        <f ca="1" t="shared" si="23"/>
        <v>95.82034297656816</v>
      </c>
    </row>
    <row r="45" spans="1:30" ht="12.75">
      <c r="A45" s="1">
        <f t="shared" si="33"/>
        <v>38307.33553240737</v>
      </c>
      <c r="B45" s="3">
        <f t="shared" si="1"/>
        <v>21.098215240650458</v>
      </c>
      <c r="C45" s="3">
        <f t="shared" si="25"/>
        <v>23.348215240650458</v>
      </c>
      <c r="D45" s="3">
        <f t="shared" si="26"/>
        <v>18.848215240650458</v>
      </c>
      <c r="E45" t="b">
        <f t="shared" si="10"/>
        <v>1</v>
      </c>
      <c r="F45" s="1">
        <f t="shared" si="11"/>
        <v>38307.33553240737</v>
      </c>
      <c r="G45">
        <f t="shared" si="12"/>
        <v>21.098215240650458</v>
      </c>
      <c r="H45" s="1">
        <f t="shared" si="13"/>
        <v>38307.33553240737</v>
      </c>
      <c r="I45">
        <f t="shared" si="14"/>
        <v>21.098215240650458</v>
      </c>
      <c r="J45">
        <f t="shared" si="24"/>
        <v>39</v>
      </c>
      <c r="K45">
        <f t="shared" si="15"/>
        <v>3.800000000000002</v>
      </c>
      <c r="L45" s="23">
        <f t="shared" si="2"/>
        <v>38307.33553240737</v>
      </c>
      <c r="M45" s="14">
        <f t="shared" si="16"/>
        <v>27.398215240650458</v>
      </c>
      <c r="N45" s="14">
        <f t="shared" si="17"/>
        <v>14.798215240650457</v>
      </c>
      <c r="O45" s="15">
        <f ca="1" t="shared" si="30"/>
        <v>-1.8816778011992297</v>
      </c>
      <c r="P45" s="15">
        <f ca="1" t="shared" si="31"/>
        <v>-2.385677810117575</v>
      </c>
      <c r="Q45" s="15">
        <f ca="1" t="shared" si="32"/>
        <v>-2.1336778056584023</v>
      </c>
      <c r="R45" s="14" t="b">
        <f t="shared" si="28"/>
        <v>0</v>
      </c>
      <c r="S45" s="14">
        <f t="shared" si="27"/>
        <v>41</v>
      </c>
      <c r="T45" s="17">
        <f t="shared" si="22"/>
        <v>38307.33553240737</v>
      </c>
      <c r="U45" s="14">
        <f t="shared" si="36"/>
        <v>-999</v>
      </c>
      <c r="V45" s="17">
        <f t="shared" si="37"/>
        <v>38307.335243055524</v>
      </c>
      <c r="W45" s="14">
        <f t="shared" si="35"/>
        <v>74.44015943821792</v>
      </c>
      <c r="X45" s="19">
        <f t="shared" si="38"/>
        <v>35</v>
      </c>
      <c r="AB45" s="3">
        <f ca="1" t="shared" si="7"/>
        <v>21.098215240650458</v>
      </c>
      <c r="AC45" s="3">
        <f ca="1">($C$4-$B$4)/2+RAND()*$D$4/100*($C$4-$B$4)*2+45</f>
        <v>148.89967710207915</v>
      </c>
      <c r="AD45">
        <f ca="1" t="shared" si="23"/>
        <v>104.18794181293079</v>
      </c>
    </row>
    <row r="46" spans="1:30" ht="12.75">
      <c r="A46" s="1">
        <f t="shared" si="33"/>
        <v>38307.33559027774</v>
      </c>
      <c r="B46" s="3">
        <f t="shared" si="1"/>
        <v>20.76033149002978</v>
      </c>
      <c r="C46" s="3">
        <f t="shared" si="25"/>
        <v>23.348215240650458</v>
      </c>
      <c r="D46" s="3">
        <f t="shared" si="26"/>
        <v>18.848215240650458</v>
      </c>
      <c r="E46" t="b">
        <f t="shared" si="10"/>
        <v>0</v>
      </c>
      <c r="F46" s="1">
        <f t="shared" si="11"/>
        <v>38307.33559027774</v>
      </c>
      <c r="G46">
        <f t="shared" si="12"/>
        <v>-999</v>
      </c>
      <c r="H46" s="1">
        <f t="shared" si="13"/>
        <v>38307.33553240737</v>
      </c>
      <c r="I46">
        <f t="shared" si="14"/>
        <v>21.098215240650458</v>
      </c>
      <c r="J46">
        <f t="shared" si="24"/>
        <v>39</v>
      </c>
      <c r="K46">
        <f t="shared" si="15"/>
        <v>3.900000000000002</v>
      </c>
      <c r="L46" s="23">
        <f t="shared" si="2"/>
        <v>38307.33553240737</v>
      </c>
      <c r="M46" s="14">
        <f t="shared" si="16"/>
        <v>27.398215240650458</v>
      </c>
      <c r="N46" s="14">
        <f t="shared" si="17"/>
        <v>14.798215240650457</v>
      </c>
      <c r="O46" s="15">
        <f ca="1" t="shared" si="30"/>
        <v>-1.8816778011992297</v>
      </c>
      <c r="P46" s="15">
        <f ca="1" t="shared" si="31"/>
        <v>-2.385677810117575</v>
      </c>
      <c r="Q46" s="15">
        <f ca="1" t="shared" si="32"/>
        <v>-2.1336778056584023</v>
      </c>
      <c r="R46" s="14" t="b">
        <f t="shared" si="28"/>
        <v>0</v>
      </c>
      <c r="S46" s="14">
        <f t="shared" si="27"/>
        <v>41</v>
      </c>
      <c r="T46" s="17">
        <f t="shared" si="22"/>
        <v>38307.33553240737</v>
      </c>
      <c r="U46" s="14">
        <f t="shared" si="36"/>
        <v>-999</v>
      </c>
      <c r="V46" s="17">
        <f t="shared" si="37"/>
        <v>38307.335243055524</v>
      </c>
      <c r="W46" s="14">
        <f t="shared" si="35"/>
        <v>74.44015943821792</v>
      </c>
      <c r="X46" s="19">
        <f t="shared" si="38"/>
        <v>35</v>
      </c>
      <c r="AB46" s="3">
        <f ca="1" t="shared" si="7"/>
        <v>20.76033149002978</v>
      </c>
      <c r="AC46" s="3">
        <f aca="true" ca="1" t="shared" si="39" ref="AC46:AC56">($C$4-$B$4)/2+RAND()*$D$4/100*($C$4-$B$4)*2+45</f>
        <v>137.09846409960414</v>
      </c>
      <c r="AD46">
        <f ca="1" t="shared" si="23"/>
        <v>100.96071383781012</v>
      </c>
    </row>
    <row r="47" spans="1:30" ht="12.75">
      <c r="A47" s="1">
        <f t="shared" si="33"/>
        <v>38307.33564814811</v>
      </c>
      <c r="B47" s="3">
        <f t="shared" si="1"/>
        <v>7.946859089301687</v>
      </c>
      <c r="C47" s="3">
        <f t="shared" si="25"/>
        <v>10.196859089301686</v>
      </c>
      <c r="D47" s="3">
        <f t="shared" si="26"/>
        <v>5.696859089301687</v>
      </c>
      <c r="E47" t="b">
        <f t="shared" si="10"/>
        <v>1</v>
      </c>
      <c r="F47" s="1">
        <f t="shared" si="11"/>
        <v>38307.33564814811</v>
      </c>
      <c r="G47">
        <f t="shared" si="12"/>
        <v>7.946859089301687</v>
      </c>
      <c r="H47" s="1">
        <f t="shared" si="13"/>
        <v>38307.33564814811</v>
      </c>
      <c r="I47">
        <f t="shared" si="14"/>
        <v>7.946859089301687</v>
      </c>
      <c r="J47">
        <f t="shared" si="24"/>
        <v>41</v>
      </c>
      <c r="K47">
        <f t="shared" si="15"/>
        <v>4.000000000000002</v>
      </c>
      <c r="L47" s="23">
        <f t="shared" si="2"/>
        <v>38307.33564814811</v>
      </c>
      <c r="M47" s="14">
        <f t="shared" si="16"/>
        <v>14.246859089301687</v>
      </c>
      <c r="N47" s="14">
        <f t="shared" si="17"/>
        <v>1.646859089301687</v>
      </c>
      <c r="O47" s="15">
        <f ca="1" t="shared" si="30"/>
        <v>-1.7198086118298417</v>
      </c>
      <c r="P47" s="15">
        <f ca="1" t="shared" si="31"/>
        <v>-2.0798086182000883</v>
      </c>
      <c r="Q47" s="15">
        <f ca="1" t="shared" si="32"/>
        <v>-1.8998086150149651</v>
      </c>
      <c r="R47" s="14" t="b">
        <f t="shared" si="28"/>
        <v>0</v>
      </c>
      <c r="S47" s="14">
        <f t="shared" si="27"/>
        <v>41</v>
      </c>
      <c r="T47" s="17">
        <f t="shared" si="22"/>
        <v>38307.33564814811</v>
      </c>
      <c r="U47" s="14">
        <f t="shared" si="36"/>
        <v>-999</v>
      </c>
      <c r="V47" s="17">
        <f t="shared" si="37"/>
        <v>38307.335243055524</v>
      </c>
      <c r="W47" s="14">
        <f t="shared" si="35"/>
        <v>74.44015943821792</v>
      </c>
      <c r="X47" s="19">
        <f t="shared" si="38"/>
        <v>35</v>
      </c>
      <c r="AB47" s="3">
        <f ca="1" t="shared" si="7"/>
        <v>7.946859089301687</v>
      </c>
      <c r="AC47" s="3">
        <f ca="1" t="shared" si="39"/>
        <v>137.90921747434706</v>
      </c>
      <c r="AD47">
        <f ca="1" t="shared" si="23"/>
        <v>103.10487255853243</v>
      </c>
    </row>
    <row r="48" spans="1:30" ht="12.75">
      <c r="A48" s="1">
        <f t="shared" si="33"/>
        <v>38307.33570601848</v>
      </c>
      <c r="B48" s="3">
        <f t="shared" si="1"/>
        <v>5.990871571390706</v>
      </c>
      <c r="C48" s="3">
        <f t="shared" si="25"/>
        <v>10.196859089301686</v>
      </c>
      <c r="D48" s="3">
        <f t="shared" si="26"/>
        <v>5.696859089301687</v>
      </c>
      <c r="E48" t="b">
        <f t="shared" si="10"/>
        <v>0</v>
      </c>
      <c r="F48" s="1">
        <f t="shared" si="11"/>
        <v>38307.33570601848</v>
      </c>
      <c r="G48">
        <f t="shared" si="12"/>
        <v>-999</v>
      </c>
      <c r="H48" s="1">
        <f t="shared" si="13"/>
        <v>38307.33564814811</v>
      </c>
      <c r="I48">
        <f t="shared" si="14"/>
        <v>7.946859089301687</v>
      </c>
      <c r="J48">
        <f t="shared" si="24"/>
        <v>41</v>
      </c>
      <c r="K48">
        <f t="shared" si="15"/>
        <v>4.100000000000001</v>
      </c>
      <c r="L48" s="23">
        <f t="shared" si="2"/>
        <v>38307.33564814811</v>
      </c>
      <c r="M48" s="14">
        <f t="shared" si="16"/>
        <v>14.246859089301687</v>
      </c>
      <c r="N48" s="14">
        <f t="shared" si="17"/>
        <v>1.646859089301687</v>
      </c>
      <c r="O48" s="15">
        <f ca="1" t="shared" si="30"/>
        <v>-1.7198086118298417</v>
      </c>
      <c r="P48" s="15">
        <f ca="1" t="shared" si="31"/>
        <v>-2.0798086182000883</v>
      </c>
      <c r="Q48" s="15">
        <f ca="1" t="shared" si="32"/>
        <v>-1.8998086150149651</v>
      </c>
      <c r="R48" s="14" t="b">
        <f t="shared" si="28"/>
        <v>0</v>
      </c>
      <c r="S48" s="14">
        <f t="shared" si="27"/>
        <v>41</v>
      </c>
      <c r="T48" s="17">
        <f t="shared" si="22"/>
        <v>38307.33564814811</v>
      </c>
      <c r="U48" s="14">
        <f t="shared" si="36"/>
        <v>-999</v>
      </c>
      <c r="V48" s="17">
        <f t="shared" si="37"/>
        <v>38307.335243055524</v>
      </c>
      <c r="W48" s="14">
        <f t="shared" si="35"/>
        <v>74.44015943821792</v>
      </c>
      <c r="X48" s="19">
        <f t="shared" si="38"/>
        <v>35</v>
      </c>
      <c r="AB48" s="3">
        <f ca="1" t="shared" si="7"/>
        <v>5.990871571390706</v>
      </c>
      <c r="AC48" s="3">
        <f ca="1" t="shared" si="39"/>
        <v>144.9825548257267</v>
      </c>
      <c r="AD48">
        <f ca="1" t="shared" si="23"/>
        <v>97.80566165982079</v>
      </c>
    </row>
    <row r="49" spans="1:30" ht="12.75">
      <c r="A49" s="1">
        <f t="shared" si="33"/>
        <v>38307.33576388885</v>
      </c>
      <c r="B49" s="3">
        <f t="shared" si="1"/>
        <v>-6.111796776859204</v>
      </c>
      <c r="C49" s="3">
        <f t="shared" si="25"/>
        <v>-3.8617967768592036</v>
      </c>
      <c r="D49" s="3">
        <f t="shared" si="26"/>
        <v>-8.361796776859205</v>
      </c>
      <c r="E49" t="b">
        <f t="shared" si="10"/>
        <v>1</v>
      </c>
      <c r="F49" s="1">
        <f t="shared" si="11"/>
        <v>38307.33576388885</v>
      </c>
      <c r="G49">
        <f t="shared" si="12"/>
        <v>-6.111796776859204</v>
      </c>
      <c r="H49" s="1">
        <f t="shared" si="13"/>
        <v>38307.33576388885</v>
      </c>
      <c r="I49">
        <f t="shared" si="14"/>
        <v>-6.111796776859204</v>
      </c>
      <c r="J49">
        <f t="shared" si="24"/>
        <v>43</v>
      </c>
      <c r="K49">
        <f t="shared" si="15"/>
        <v>4.200000000000001</v>
      </c>
      <c r="L49" s="23">
        <f t="shared" si="2"/>
        <v>38307.33576388885</v>
      </c>
      <c r="M49" s="14">
        <f t="shared" si="16"/>
        <v>0.18820322314079618</v>
      </c>
      <c r="N49" s="14">
        <f t="shared" si="17"/>
        <v>-12.411796776859203</v>
      </c>
      <c r="O49" s="15">
        <f ca="1" t="shared" si="30"/>
        <v>-1.6500435006438905</v>
      </c>
      <c r="P49" s="15">
        <f ca="1" t="shared" si="31"/>
        <v>-1.930043505598527</v>
      </c>
      <c r="Q49" s="15">
        <f ca="1" t="shared" si="32"/>
        <v>-1.790043503121209</v>
      </c>
      <c r="R49" s="14" t="b">
        <f t="shared" si="28"/>
        <v>0</v>
      </c>
      <c r="S49" s="14">
        <f t="shared" si="27"/>
        <v>41</v>
      </c>
      <c r="T49" s="17">
        <f t="shared" si="22"/>
        <v>38307.33576388885</v>
      </c>
      <c r="U49" s="14">
        <f t="shared" si="36"/>
        <v>-999</v>
      </c>
      <c r="V49" s="17">
        <f t="shared" si="37"/>
        <v>38307.335243055524</v>
      </c>
      <c r="W49" s="14">
        <f t="shared" si="35"/>
        <v>74.44015943821792</v>
      </c>
      <c r="X49" s="19">
        <f t="shared" si="38"/>
        <v>35</v>
      </c>
      <c r="AB49" s="3">
        <f ca="1" t="shared" si="7"/>
        <v>-6.111796776859204</v>
      </c>
      <c r="AC49" s="3">
        <f ca="1" t="shared" si="39"/>
        <v>137.45152576583075</v>
      </c>
      <c r="AD49">
        <f ca="1" t="shared" si="23"/>
        <v>93.63448264582722</v>
      </c>
    </row>
    <row r="50" spans="1:30" ht="12.75">
      <c r="A50" s="1">
        <f t="shared" si="33"/>
        <v>38307.33582175922</v>
      </c>
      <c r="B50" s="3">
        <f t="shared" si="1"/>
        <v>-13.619601894006784</v>
      </c>
      <c r="C50" s="3">
        <f t="shared" si="25"/>
        <v>-11.369601894006784</v>
      </c>
      <c r="D50" s="3">
        <f t="shared" si="26"/>
        <v>-15.869601894006784</v>
      </c>
      <c r="E50" t="b">
        <f t="shared" si="10"/>
        <v>1</v>
      </c>
      <c r="F50" s="1">
        <f t="shared" si="11"/>
        <v>38307.33582175922</v>
      </c>
      <c r="G50">
        <f t="shared" si="12"/>
        <v>-13.619601894006784</v>
      </c>
      <c r="H50" s="1">
        <f t="shared" si="13"/>
        <v>38307.33582175922</v>
      </c>
      <c r="I50">
        <f t="shared" si="14"/>
        <v>-13.619601894006784</v>
      </c>
      <c r="J50">
        <f t="shared" si="24"/>
        <v>44</v>
      </c>
      <c r="K50">
        <f t="shared" si="15"/>
        <v>4.300000000000001</v>
      </c>
      <c r="L50" s="23">
        <f t="shared" si="2"/>
        <v>38307.33582175922</v>
      </c>
      <c r="M50" s="14">
        <f t="shared" si="16"/>
        <v>-7.319601894006785</v>
      </c>
      <c r="N50" s="14">
        <f t="shared" si="17"/>
        <v>-19.919601894006785</v>
      </c>
      <c r="O50" s="15">
        <f ca="1" t="shared" si="30"/>
        <v>-1.6351952555794849</v>
      </c>
      <c r="P50" s="15">
        <f ca="1" t="shared" si="31"/>
        <v>-1.8871952600386575</v>
      </c>
      <c r="Q50" s="15">
        <f ca="1" t="shared" si="32"/>
        <v>-1.761195257809071</v>
      </c>
      <c r="R50" s="14" t="b">
        <f t="shared" si="28"/>
        <v>1</v>
      </c>
      <c r="S50" s="14">
        <f t="shared" si="27"/>
        <v>41</v>
      </c>
      <c r="T50" s="17">
        <f t="shared" si="22"/>
        <v>38307.33582175922</v>
      </c>
      <c r="U50" s="14">
        <f t="shared" si="36"/>
        <v>-13.619601894006784</v>
      </c>
      <c r="V50" s="17">
        <f t="shared" si="37"/>
        <v>38307.33582175922</v>
      </c>
      <c r="W50" s="14">
        <f t="shared" si="35"/>
        <v>-13.619601894006784</v>
      </c>
      <c r="X50" s="19">
        <f t="shared" si="38"/>
        <v>44</v>
      </c>
      <c r="AB50" s="3">
        <f ca="1" t="shared" si="7"/>
        <v>-13.619601894006784</v>
      </c>
      <c r="AC50" s="3">
        <f ca="1" t="shared" si="39"/>
        <v>144.45588235747968</v>
      </c>
      <c r="AD50">
        <f ca="1" t="shared" si="23"/>
        <v>94.06647033111724</v>
      </c>
    </row>
    <row r="51" spans="1:30" ht="12.75">
      <c r="A51" s="1">
        <f t="shared" si="33"/>
        <v>38307.33587962959</v>
      </c>
      <c r="B51" s="3">
        <f t="shared" si="1"/>
        <v>-9.548690694674685</v>
      </c>
      <c r="C51" s="3">
        <f t="shared" si="25"/>
        <v>-7.298690694674685</v>
      </c>
      <c r="D51" s="3">
        <f t="shared" si="26"/>
        <v>-11.798690694674685</v>
      </c>
      <c r="E51" t="b">
        <f t="shared" si="10"/>
        <v>1</v>
      </c>
      <c r="F51" s="1">
        <f t="shared" si="11"/>
        <v>38307.33587962959</v>
      </c>
      <c r="G51">
        <f t="shared" si="12"/>
        <v>-9.548690694674685</v>
      </c>
      <c r="H51" s="1">
        <f t="shared" si="13"/>
        <v>38307.33587962959</v>
      </c>
      <c r="I51">
        <f t="shared" si="14"/>
        <v>-9.548690694674685</v>
      </c>
      <c r="J51">
        <f t="shared" si="24"/>
        <v>45</v>
      </c>
      <c r="K51">
        <f t="shared" si="15"/>
        <v>4.4</v>
      </c>
      <c r="L51" s="23">
        <f t="shared" si="2"/>
        <v>38307.33587962959</v>
      </c>
      <c r="M51" s="14">
        <f t="shared" si="16"/>
        <v>-3.2486906946746847</v>
      </c>
      <c r="N51" s="14">
        <f t="shared" si="17"/>
        <v>-15.848690694674683</v>
      </c>
      <c r="O51" s="15">
        <f ca="1" t="shared" si="30"/>
        <v>-1.4125245728655789</v>
      </c>
      <c r="P51" s="15">
        <f ca="1" t="shared" si="31"/>
        <v>-1.6416154860102814</v>
      </c>
      <c r="Q51" s="15">
        <f ca="1" t="shared" si="32"/>
        <v>-1.5270700294379302</v>
      </c>
      <c r="R51" s="14" t="b">
        <f t="shared" si="28"/>
        <v>1</v>
      </c>
      <c r="S51" s="14">
        <f t="shared" si="27"/>
        <v>50</v>
      </c>
      <c r="T51" s="17">
        <f t="shared" si="22"/>
        <v>38307.33587962959</v>
      </c>
      <c r="U51" s="14">
        <f t="shared" si="36"/>
        <v>-9.548690694674685</v>
      </c>
      <c r="V51" s="17">
        <f t="shared" si="37"/>
        <v>38307.33587962959</v>
      </c>
      <c r="W51" s="14">
        <f t="shared" si="35"/>
        <v>-9.548690694674685</v>
      </c>
      <c r="X51" s="19">
        <f t="shared" si="38"/>
        <v>45</v>
      </c>
      <c r="AB51" s="3">
        <f ca="1" t="shared" si="7"/>
        <v>-9.548690694674685</v>
      </c>
      <c r="AC51" s="3">
        <f ca="1" t="shared" si="39"/>
        <v>142.26949319474932</v>
      </c>
      <c r="AD51">
        <f ca="1" t="shared" si="23"/>
        <v>90.49728521743594</v>
      </c>
    </row>
    <row r="52" spans="1:30" ht="12.75">
      <c r="A52" s="1">
        <f t="shared" si="33"/>
        <v>38307.335937499956</v>
      </c>
      <c r="B52" s="3">
        <f t="shared" si="1"/>
        <v>-16.378573592191206</v>
      </c>
      <c r="C52" s="3">
        <f t="shared" si="25"/>
        <v>-14.128573592191206</v>
      </c>
      <c r="D52" s="3">
        <f t="shared" si="26"/>
        <v>-18.628573592191206</v>
      </c>
      <c r="E52" t="b">
        <f t="shared" si="10"/>
        <v>1</v>
      </c>
      <c r="F52" s="1">
        <f t="shared" si="11"/>
        <v>38307.335937499956</v>
      </c>
      <c r="G52">
        <f t="shared" si="12"/>
        <v>-16.378573592191206</v>
      </c>
      <c r="H52" s="1">
        <f t="shared" si="13"/>
        <v>38307.335937499956</v>
      </c>
      <c r="I52">
        <f t="shared" si="14"/>
        <v>-16.378573592191206</v>
      </c>
      <c r="J52">
        <f t="shared" si="24"/>
        <v>46</v>
      </c>
      <c r="K52">
        <f t="shared" si="15"/>
        <v>4.5</v>
      </c>
      <c r="L52" s="23">
        <f t="shared" si="2"/>
        <v>38307.335937499956</v>
      </c>
      <c r="M52" s="14">
        <f t="shared" si="16"/>
        <v>-10.078573592191205</v>
      </c>
      <c r="N52" s="14">
        <f t="shared" si="17"/>
        <v>-22.678573592191206</v>
      </c>
      <c r="O52" s="15">
        <f ca="1" t="shared" si="30"/>
        <v>0.3541028364474533</v>
      </c>
      <c r="P52" s="15">
        <f ca="1" t="shared" si="31"/>
        <v>-0.9058971858484097</v>
      </c>
      <c r="Q52" s="15">
        <f ca="1" t="shared" si="32"/>
        <v>-0.2758971747004782</v>
      </c>
      <c r="R52" s="14" t="b">
        <f t="shared" si="28"/>
        <v>1</v>
      </c>
      <c r="S52" s="14">
        <f t="shared" si="27"/>
        <v>51</v>
      </c>
      <c r="T52" s="17">
        <f t="shared" si="22"/>
        <v>38307.335937499956</v>
      </c>
      <c r="U52" s="14">
        <f t="shared" si="36"/>
        <v>-16.378573592191206</v>
      </c>
      <c r="V52" s="17">
        <f t="shared" si="37"/>
        <v>38307.335937499956</v>
      </c>
      <c r="W52" s="14">
        <f t="shared" si="35"/>
        <v>-16.378573592191206</v>
      </c>
      <c r="X52" s="19">
        <f t="shared" si="38"/>
        <v>46</v>
      </c>
      <c r="AB52" s="3">
        <f ca="1" t="shared" si="7"/>
        <v>-16.378573592191206</v>
      </c>
      <c r="AC52" s="3">
        <f ca="1" t="shared" si="39"/>
        <v>142.9421433499506</v>
      </c>
      <c r="AD52">
        <f ca="1" t="shared" si="23"/>
        <v>104.10274183576962</v>
      </c>
    </row>
    <row r="53" spans="1:30" ht="12.75">
      <c r="A53" s="1">
        <f t="shared" si="33"/>
        <v>38307.335995370326</v>
      </c>
      <c r="B53" s="3">
        <f t="shared" si="1"/>
        <v>-20.406395917236775</v>
      </c>
      <c r="C53" s="3">
        <f t="shared" si="25"/>
        <v>-18.156395917236775</v>
      </c>
      <c r="D53" s="3">
        <f t="shared" si="26"/>
        <v>-22.656395917236775</v>
      </c>
      <c r="E53" t="b">
        <f t="shared" si="10"/>
        <v>1</v>
      </c>
      <c r="F53" s="1">
        <f t="shared" si="11"/>
        <v>38307.335995370326</v>
      </c>
      <c r="G53">
        <f t="shared" si="12"/>
        <v>-20.406395917236775</v>
      </c>
      <c r="H53" s="1">
        <f t="shared" si="13"/>
        <v>38307.335995370326</v>
      </c>
      <c r="I53">
        <f t="shared" si="14"/>
        <v>-20.406395917236775</v>
      </c>
      <c r="J53">
        <f t="shared" si="24"/>
        <v>47</v>
      </c>
      <c r="K53">
        <f t="shared" si="15"/>
        <v>4.6</v>
      </c>
      <c r="L53" s="23">
        <f t="shared" si="2"/>
        <v>38307.335995370326</v>
      </c>
      <c r="M53" s="14">
        <f t="shared" si="16"/>
        <v>-14.106395917236775</v>
      </c>
      <c r="N53" s="14">
        <f t="shared" si="17"/>
        <v>-26.706395917236776</v>
      </c>
      <c r="O53" s="15">
        <f ca="1" t="shared" si="30"/>
        <v>-0.4557705303211273</v>
      </c>
      <c r="P53" s="15">
        <f ca="1" t="shared" si="31"/>
        <v>-1.7157705526169904</v>
      </c>
      <c r="Q53" s="15">
        <f ca="1" t="shared" si="32"/>
        <v>-1.0857705414690588</v>
      </c>
      <c r="R53" s="14" t="b">
        <f t="shared" si="28"/>
        <v>0</v>
      </c>
      <c r="S53" s="14">
        <f t="shared" si="27"/>
        <v>52</v>
      </c>
      <c r="T53" s="17">
        <f t="shared" si="22"/>
        <v>38307.335995370326</v>
      </c>
      <c r="U53" s="14">
        <f t="shared" si="36"/>
        <v>-999</v>
      </c>
      <c r="V53" s="17">
        <f t="shared" si="37"/>
        <v>38307.335937499956</v>
      </c>
      <c r="W53" s="14">
        <f t="shared" si="35"/>
        <v>-16.378573592191206</v>
      </c>
      <c r="X53" s="19">
        <f t="shared" si="38"/>
        <v>46</v>
      </c>
      <c r="AB53" s="3">
        <f ca="1" t="shared" si="7"/>
        <v>-20.406395917236775</v>
      </c>
      <c r="AC53" s="3">
        <f ca="1" t="shared" si="39"/>
        <v>145.11618348287226</v>
      </c>
      <c r="AD53">
        <f ca="1" t="shared" si="23"/>
        <v>91.73031421779314</v>
      </c>
    </row>
    <row r="54" spans="1:30" ht="12.75">
      <c r="A54" s="1">
        <f t="shared" si="33"/>
        <v>38307.336053240695</v>
      </c>
      <c r="B54" s="3">
        <f t="shared" si="1"/>
        <v>-20.022628455547657</v>
      </c>
      <c r="C54" s="3">
        <f t="shared" si="25"/>
        <v>-18.156395917236775</v>
      </c>
      <c r="D54" s="3">
        <f t="shared" si="26"/>
        <v>-22.656395917236775</v>
      </c>
      <c r="E54" t="b">
        <f t="shared" si="10"/>
        <v>0</v>
      </c>
      <c r="F54" s="1">
        <f t="shared" si="11"/>
        <v>38307.336053240695</v>
      </c>
      <c r="G54">
        <f t="shared" si="12"/>
        <v>-999</v>
      </c>
      <c r="H54" s="1">
        <f t="shared" si="13"/>
        <v>38307.335995370326</v>
      </c>
      <c r="I54">
        <f t="shared" si="14"/>
        <v>-20.406395917236775</v>
      </c>
      <c r="J54">
        <f t="shared" si="24"/>
        <v>47</v>
      </c>
      <c r="K54">
        <f t="shared" si="15"/>
        <v>4.699999999999999</v>
      </c>
      <c r="L54" s="23">
        <f t="shared" si="2"/>
        <v>38307.335995370326</v>
      </c>
      <c r="M54" s="14">
        <f t="shared" si="16"/>
        <v>-14.106395917236775</v>
      </c>
      <c r="N54" s="14">
        <f t="shared" si="17"/>
        <v>-26.706395917236776</v>
      </c>
      <c r="O54" s="15">
        <f ca="1" t="shared" si="30"/>
        <v>-0.4557705303211273</v>
      </c>
      <c r="P54" s="15">
        <f ca="1" t="shared" si="31"/>
        <v>-1.7157705526169904</v>
      </c>
      <c r="Q54" s="15">
        <f ca="1" t="shared" si="32"/>
        <v>-1.0857705414690588</v>
      </c>
      <c r="R54" s="14" t="b">
        <f t="shared" si="28"/>
        <v>0</v>
      </c>
      <c r="S54" s="14">
        <f t="shared" si="27"/>
        <v>52</v>
      </c>
      <c r="T54" s="17">
        <f t="shared" si="22"/>
        <v>38307.335995370326</v>
      </c>
      <c r="U54" s="14">
        <f t="shared" si="36"/>
        <v>-999</v>
      </c>
      <c r="V54" s="17">
        <f t="shared" si="37"/>
        <v>38307.335937499956</v>
      </c>
      <c r="W54" s="14">
        <f t="shared" si="35"/>
        <v>-16.378573592191206</v>
      </c>
      <c r="X54" s="19">
        <f t="shared" si="38"/>
        <v>46</v>
      </c>
      <c r="AB54" s="3">
        <f ca="1" t="shared" si="7"/>
        <v>-20.022628455547657</v>
      </c>
      <c r="AC54" s="3">
        <f ca="1" t="shared" si="39"/>
        <v>145.37217864915618</v>
      </c>
      <c r="AD54">
        <f ca="1" t="shared" si="23"/>
        <v>92.5142593344427</v>
      </c>
    </row>
    <row r="55" spans="1:30" ht="12.75">
      <c r="A55" s="1">
        <f t="shared" si="33"/>
        <v>38307.336111111064</v>
      </c>
      <c r="B55" s="3">
        <f t="shared" si="1"/>
        <v>-23.770860432438013</v>
      </c>
      <c r="C55" s="3">
        <f t="shared" si="25"/>
        <v>-21.520860432438013</v>
      </c>
      <c r="D55" s="3">
        <f t="shared" si="26"/>
        <v>-26.020860432438013</v>
      </c>
      <c r="E55" t="b">
        <f t="shared" si="10"/>
        <v>1</v>
      </c>
      <c r="F55" s="1">
        <f t="shared" si="11"/>
        <v>38307.336111111064</v>
      </c>
      <c r="G55">
        <f t="shared" si="12"/>
        <v>-23.770860432438013</v>
      </c>
      <c r="H55" s="1">
        <f t="shared" si="13"/>
        <v>38307.336111111064</v>
      </c>
      <c r="I55">
        <f t="shared" si="14"/>
        <v>-23.770860432438013</v>
      </c>
      <c r="J55">
        <f t="shared" si="24"/>
        <v>49</v>
      </c>
      <c r="K55">
        <f t="shared" si="15"/>
        <v>4.799999999999999</v>
      </c>
      <c r="L55" s="23">
        <f t="shared" si="2"/>
        <v>38307.336111111064</v>
      </c>
      <c r="M55" s="14">
        <f t="shared" si="16"/>
        <v>-17.470860432438013</v>
      </c>
      <c r="N55" s="14">
        <f t="shared" si="17"/>
        <v>-30.070860432438014</v>
      </c>
      <c r="O55" s="15">
        <f ca="1" t="shared" si="30"/>
        <v>-0.07281912397166425</v>
      </c>
      <c r="P55" s="15">
        <f ca="1" t="shared" si="31"/>
        <v>-0.9128191388355729</v>
      </c>
      <c r="Q55" s="15">
        <f ca="1" t="shared" si="32"/>
        <v>-0.49281913140361855</v>
      </c>
      <c r="R55" s="14" t="b">
        <f t="shared" si="28"/>
        <v>1</v>
      </c>
      <c r="S55" s="14">
        <f t="shared" si="27"/>
        <v>52</v>
      </c>
      <c r="T55" s="17">
        <f t="shared" si="22"/>
        <v>38307.336111111064</v>
      </c>
      <c r="U55" s="14">
        <f t="shared" si="36"/>
        <v>-23.770860432438013</v>
      </c>
      <c r="V55" s="17">
        <f t="shared" si="37"/>
        <v>38307.336111111064</v>
      </c>
      <c r="W55" s="14">
        <f t="shared" si="35"/>
        <v>-23.770860432438013</v>
      </c>
      <c r="X55" s="19">
        <f t="shared" si="38"/>
        <v>49</v>
      </c>
      <c r="AB55" s="3">
        <f ca="1" t="shared" si="7"/>
        <v>-23.770860432438013</v>
      </c>
      <c r="AC55" s="3">
        <f ca="1" t="shared" si="39"/>
        <v>141.76601141660927</v>
      </c>
      <c r="AD55">
        <f ca="1" t="shared" si="23"/>
        <v>94.19795083541791</v>
      </c>
    </row>
    <row r="56" spans="1:30" ht="12.75">
      <c r="A56" s="1">
        <f aca="true" t="shared" si="40" ref="A56:A103">A55+1/3600/24*5</f>
        <v>38307.336168981434</v>
      </c>
      <c r="B56" s="3">
        <f t="shared" si="1"/>
        <v>-10.175257927871488</v>
      </c>
      <c r="C56" s="3">
        <f t="shared" si="25"/>
        <v>-7.925257927871488</v>
      </c>
      <c r="D56" s="3">
        <f t="shared" si="26"/>
        <v>-12.425257927871488</v>
      </c>
      <c r="E56" t="b">
        <f t="shared" si="10"/>
        <v>1</v>
      </c>
      <c r="F56" s="1">
        <f t="shared" si="11"/>
        <v>38307.336168981434</v>
      </c>
      <c r="G56">
        <f t="shared" si="12"/>
        <v>-10.175257927871488</v>
      </c>
      <c r="H56" s="1">
        <f t="shared" si="13"/>
        <v>38307.336168981434</v>
      </c>
      <c r="I56">
        <f t="shared" si="14"/>
        <v>-10.175257927871488</v>
      </c>
      <c r="J56">
        <f t="shared" si="24"/>
        <v>50</v>
      </c>
      <c r="K56">
        <f aca="true" t="shared" si="41" ref="K56:K103">K55+0.1</f>
        <v>4.899999999999999</v>
      </c>
      <c r="L56" s="23">
        <f t="shared" si="2"/>
        <v>38307.336168981434</v>
      </c>
      <c r="M56" s="14">
        <f t="shared" si="16"/>
        <v>-3.8752579278714885</v>
      </c>
      <c r="N56" s="14">
        <f t="shared" si="17"/>
        <v>-16.47525792787149</v>
      </c>
      <c r="O56" s="15">
        <f ca="1" t="shared" si="30"/>
        <v>0.6251657942783753</v>
      </c>
      <c r="P56" s="15">
        <f ca="1" t="shared" si="31"/>
        <v>-0.004834216869556257</v>
      </c>
      <c r="Q56" s="15">
        <f ca="1" t="shared" si="32"/>
        <v>0.3101657887044095</v>
      </c>
      <c r="R56" s="14" t="b">
        <f t="shared" si="28"/>
        <v>0</v>
      </c>
      <c r="S56" s="14">
        <f t="shared" si="27"/>
        <v>55</v>
      </c>
      <c r="T56" s="17">
        <f t="shared" si="22"/>
        <v>38307.336168981434</v>
      </c>
      <c r="U56" s="14">
        <f t="shared" si="36"/>
        <v>-999</v>
      </c>
      <c r="V56" s="17">
        <f t="shared" si="37"/>
        <v>38307.336111111064</v>
      </c>
      <c r="W56" s="14">
        <f t="shared" si="35"/>
        <v>-23.770860432438013</v>
      </c>
      <c r="X56" s="19">
        <f t="shared" si="38"/>
        <v>49</v>
      </c>
      <c r="AB56" s="3">
        <f ca="1" t="shared" si="7"/>
        <v>-10.175257927871488</v>
      </c>
      <c r="AC56" s="3">
        <f ca="1" t="shared" si="39"/>
        <v>149.2353979743981</v>
      </c>
      <c r="AD56">
        <f ca="1" t="shared" si="23"/>
        <v>100.74380942685441</v>
      </c>
    </row>
    <row r="57" spans="1:30" ht="12.75">
      <c r="A57" s="1">
        <f t="shared" si="40"/>
        <v>38307.3362268518</v>
      </c>
      <c r="B57" s="3">
        <f t="shared" si="1"/>
        <v>-10.211728365563632</v>
      </c>
      <c r="C57" s="3">
        <f t="shared" si="25"/>
        <v>-7.925257927871488</v>
      </c>
      <c r="D57" s="3">
        <f t="shared" si="26"/>
        <v>-12.425257927871488</v>
      </c>
      <c r="E57" t="b">
        <f t="shared" si="10"/>
        <v>0</v>
      </c>
      <c r="F57" s="1">
        <f t="shared" si="11"/>
        <v>38307.3362268518</v>
      </c>
      <c r="G57">
        <f t="shared" si="12"/>
        <v>-999</v>
      </c>
      <c r="H57" s="1">
        <f t="shared" si="13"/>
        <v>38307.336168981434</v>
      </c>
      <c r="I57">
        <f t="shared" si="14"/>
        <v>-10.175257927871488</v>
      </c>
      <c r="J57">
        <f t="shared" si="24"/>
        <v>50</v>
      </c>
      <c r="K57">
        <f t="shared" si="41"/>
        <v>4.999999999999998</v>
      </c>
      <c r="L57" s="23">
        <f t="shared" si="2"/>
        <v>38307.336168981434</v>
      </c>
      <c r="M57" s="14">
        <f t="shared" si="16"/>
        <v>-3.8752579278714885</v>
      </c>
      <c r="N57" s="14">
        <f t="shared" si="17"/>
        <v>-16.47525792787149</v>
      </c>
      <c r="O57" s="15">
        <f ca="1" t="shared" si="30"/>
        <v>0.6251657942783753</v>
      </c>
      <c r="P57" s="15">
        <f ca="1" t="shared" si="31"/>
        <v>-0.004834216869556257</v>
      </c>
      <c r="Q57" s="15">
        <f ca="1" t="shared" si="32"/>
        <v>0.3101657887044095</v>
      </c>
      <c r="R57" s="14" t="b">
        <f t="shared" si="28"/>
        <v>1</v>
      </c>
      <c r="S57" s="14">
        <f t="shared" si="27"/>
        <v>55</v>
      </c>
      <c r="T57" s="17">
        <f t="shared" si="22"/>
        <v>38307.336168981434</v>
      </c>
      <c r="U57" s="14">
        <f t="shared" si="36"/>
        <v>-10.175257927871488</v>
      </c>
      <c r="V57" s="17">
        <f t="shared" si="37"/>
        <v>38307.336168981434</v>
      </c>
      <c r="W57" s="14">
        <f t="shared" si="35"/>
        <v>-10.175257927871488</v>
      </c>
      <c r="X57" s="19">
        <f t="shared" si="38"/>
        <v>51</v>
      </c>
      <c r="AB57" s="3">
        <f ca="1" t="shared" si="7"/>
        <v>-10.211728365563632</v>
      </c>
      <c r="AC57" s="3">
        <f ca="1">($C$4-$B$4)/2+RAND()*$D$4/100*($C$4-$B$4)*2-45</f>
        <v>57.65580804080183</v>
      </c>
      <c r="AD57">
        <f ca="1" t="shared" si="23"/>
        <v>104.26492634857104</v>
      </c>
    </row>
    <row r="58" spans="1:30" ht="12.75">
      <c r="A58" s="1">
        <f t="shared" si="40"/>
        <v>38307.33628472217</v>
      </c>
      <c r="B58" s="3">
        <f t="shared" si="1"/>
        <v>-5.4142303101223686</v>
      </c>
      <c r="C58" s="3">
        <f t="shared" si="25"/>
        <v>-3.1642303101223686</v>
      </c>
      <c r="D58" s="3">
        <f t="shared" si="26"/>
        <v>-7.6642303101223686</v>
      </c>
      <c r="E58" t="b">
        <f t="shared" si="10"/>
        <v>1</v>
      </c>
      <c r="F58" s="1">
        <f t="shared" si="11"/>
        <v>38307.33628472217</v>
      </c>
      <c r="G58">
        <f t="shared" si="12"/>
        <v>-5.4142303101223686</v>
      </c>
      <c r="H58" s="1">
        <f t="shared" si="13"/>
        <v>38307.33628472217</v>
      </c>
      <c r="I58">
        <f t="shared" si="14"/>
        <v>-5.4142303101223686</v>
      </c>
      <c r="J58">
        <f t="shared" si="24"/>
        <v>52</v>
      </c>
      <c r="K58">
        <f t="shared" si="41"/>
        <v>5.099999999999998</v>
      </c>
      <c r="L58" s="23">
        <f t="shared" si="2"/>
        <v>38307.33628472217</v>
      </c>
      <c r="M58" s="14">
        <f t="shared" si="16"/>
        <v>0.8857696898776313</v>
      </c>
      <c r="N58" s="14">
        <f t="shared" si="17"/>
        <v>-11.714230310122367</v>
      </c>
      <c r="O58" s="15">
        <f ca="1" t="shared" si="30"/>
        <v>1.6437753705745266</v>
      </c>
      <c r="P58" s="15">
        <f ca="1" t="shared" si="31"/>
        <v>0.8037753557106183</v>
      </c>
      <c r="Q58" s="15">
        <f ca="1" t="shared" si="32"/>
        <v>1.2237753631425723</v>
      </c>
      <c r="R58" s="14" t="b">
        <f t="shared" si="28"/>
        <v>0</v>
      </c>
      <c r="S58" s="14">
        <f t="shared" si="27"/>
        <v>57</v>
      </c>
      <c r="T58" s="17">
        <f t="shared" si="22"/>
        <v>38307.33628472217</v>
      </c>
      <c r="U58" s="14">
        <f t="shared" si="36"/>
        <v>-999</v>
      </c>
      <c r="V58" s="17">
        <f t="shared" si="37"/>
        <v>38307.336168981434</v>
      </c>
      <c r="W58" s="14">
        <f t="shared" si="35"/>
        <v>-10.175257927871488</v>
      </c>
      <c r="X58" s="19">
        <f t="shared" si="38"/>
        <v>51</v>
      </c>
      <c r="AB58" s="3">
        <f ca="1" t="shared" si="7"/>
        <v>-5.4142303101223686</v>
      </c>
      <c r="AC58" s="3">
        <f aca="true" ca="1" t="shared" si="42" ref="AC58:AC69">($C$4-$B$4)/2+RAND()*$D$4/100*($C$4-$B$4)*2-45</f>
        <v>54.697738632672824</v>
      </c>
      <c r="AD58">
        <f ca="1" t="shared" si="23"/>
        <v>92.59984454529297</v>
      </c>
    </row>
    <row r="59" spans="1:30" ht="12.75">
      <c r="A59" s="1">
        <f t="shared" si="40"/>
        <v>38307.33634259254</v>
      </c>
      <c r="B59" s="3">
        <f t="shared" si="1"/>
        <v>-3.3207401504680325</v>
      </c>
      <c r="C59" s="3">
        <f t="shared" si="25"/>
        <v>-3.1642303101223686</v>
      </c>
      <c r="D59" s="3">
        <f t="shared" si="26"/>
        <v>-7.6642303101223686</v>
      </c>
      <c r="E59" t="b">
        <f t="shared" si="10"/>
        <v>0</v>
      </c>
      <c r="F59" s="1">
        <f t="shared" si="11"/>
        <v>38307.33634259254</v>
      </c>
      <c r="G59">
        <f t="shared" si="12"/>
        <v>-999</v>
      </c>
      <c r="H59" s="1">
        <f t="shared" si="13"/>
        <v>38307.33628472217</v>
      </c>
      <c r="I59">
        <f t="shared" si="14"/>
        <v>-5.4142303101223686</v>
      </c>
      <c r="J59">
        <f t="shared" si="24"/>
        <v>52</v>
      </c>
      <c r="K59">
        <f t="shared" si="41"/>
        <v>5.1999999999999975</v>
      </c>
      <c r="L59" s="23">
        <f t="shared" si="2"/>
        <v>38307.33628472217</v>
      </c>
      <c r="M59" s="14">
        <f t="shared" si="16"/>
        <v>0.8857696898776313</v>
      </c>
      <c r="N59" s="14">
        <f t="shared" si="17"/>
        <v>-11.714230310122367</v>
      </c>
      <c r="O59" s="15">
        <f ca="1" t="shared" si="30"/>
        <v>1.6437753705745266</v>
      </c>
      <c r="P59" s="15">
        <f ca="1" t="shared" si="31"/>
        <v>0.8037753557106183</v>
      </c>
      <c r="Q59" s="15">
        <f ca="1" t="shared" si="32"/>
        <v>1.2237753631425723</v>
      </c>
      <c r="R59" s="14" t="b">
        <f t="shared" si="28"/>
        <v>1</v>
      </c>
      <c r="S59" s="14">
        <f t="shared" si="27"/>
        <v>57</v>
      </c>
      <c r="T59" s="17">
        <f t="shared" si="22"/>
        <v>38307.33628472217</v>
      </c>
      <c r="U59" s="14">
        <f t="shared" si="36"/>
        <v>-5.4142303101223686</v>
      </c>
      <c r="V59" s="17">
        <f t="shared" si="37"/>
        <v>38307.33628472217</v>
      </c>
      <c r="W59" s="14">
        <f t="shared" si="35"/>
        <v>-5.4142303101223686</v>
      </c>
      <c r="X59" s="19">
        <f t="shared" si="38"/>
        <v>53</v>
      </c>
      <c r="AB59" s="3">
        <f ca="1" t="shared" si="7"/>
        <v>-3.3207401504680325</v>
      </c>
      <c r="AC59" s="3">
        <f ca="1" t="shared" si="42"/>
        <v>47.05678735832649</v>
      </c>
      <c r="AD59">
        <f ca="1" t="shared" si="23"/>
        <v>101.79583581452914</v>
      </c>
    </row>
    <row r="60" spans="1:30" ht="12.75">
      <c r="A60" s="1">
        <f t="shared" si="40"/>
        <v>38307.33640046291</v>
      </c>
      <c r="B60" s="3">
        <f t="shared" si="1"/>
        <v>-0.1397468770059609</v>
      </c>
      <c r="C60" s="3">
        <f t="shared" si="25"/>
        <v>2.110253122994039</v>
      </c>
      <c r="D60" s="3">
        <f t="shared" si="26"/>
        <v>-2.389746877005961</v>
      </c>
      <c r="E60" t="b">
        <f t="shared" si="10"/>
        <v>1</v>
      </c>
      <c r="F60" s="1">
        <f t="shared" si="11"/>
        <v>38307.33640046291</v>
      </c>
      <c r="G60">
        <f t="shared" si="12"/>
        <v>-0.1397468770059609</v>
      </c>
      <c r="H60" s="1">
        <f t="shared" si="13"/>
        <v>38307.33640046291</v>
      </c>
      <c r="I60">
        <f t="shared" si="14"/>
        <v>-0.1397468770059609</v>
      </c>
      <c r="J60">
        <f t="shared" si="24"/>
        <v>54</v>
      </c>
      <c r="K60">
        <f t="shared" si="41"/>
        <v>5.299999999999997</v>
      </c>
      <c r="L60" s="23">
        <f t="shared" si="2"/>
        <v>38307.33640046291</v>
      </c>
      <c r="M60" s="14">
        <f t="shared" si="16"/>
        <v>6.160253122994039</v>
      </c>
      <c r="N60" s="14">
        <f t="shared" si="17"/>
        <v>-6.439746877005961</v>
      </c>
      <c r="O60" s="15">
        <f ca="1" t="shared" si="30"/>
        <v>0.8167755669962253</v>
      </c>
      <c r="P60" s="15">
        <f ca="1" t="shared" si="31"/>
        <v>0.18677555584829392</v>
      </c>
      <c r="Q60" s="15">
        <f ca="1" t="shared" si="32"/>
        <v>0.5017755614222595</v>
      </c>
      <c r="R60" s="14" t="b">
        <f t="shared" si="28"/>
        <v>1</v>
      </c>
      <c r="S60" s="14">
        <f t="shared" si="27"/>
        <v>59</v>
      </c>
      <c r="T60" s="17">
        <f t="shared" si="22"/>
        <v>38307.33640046291</v>
      </c>
      <c r="U60" s="14">
        <f t="shared" si="36"/>
        <v>-0.1397468770059609</v>
      </c>
      <c r="V60" s="17">
        <f t="shared" si="37"/>
        <v>38307.33640046291</v>
      </c>
      <c r="W60" s="14">
        <f t="shared" si="35"/>
        <v>-0.1397468770059609</v>
      </c>
      <c r="X60" s="19">
        <f t="shared" si="38"/>
        <v>54</v>
      </c>
      <c r="AB60" s="3">
        <f ca="1" t="shared" si="7"/>
        <v>-0.1397468770059609</v>
      </c>
      <c r="AC60" s="3">
        <f ca="1" t="shared" si="42"/>
        <v>48.269439369770836</v>
      </c>
      <c r="AD60">
        <f ca="1" t="shared" si="23"/>
        <v>97.99216722547808</v>
      </c>
    </row>
    <row r="61" spans="1:30" ht="12.75">
      <c r="A61" s="1">
        <f t="shared" si="40"/>
        <v>38307.33645833328</v>
      </c>
      <c r="B61" s="3">
        <f t="shared" si="1"/>
        <v>15.055752394178258</v>
      </c>
      <c r="C61" s="3">
        <f t="shared" si="25"/>
        <v>17.305752394178256</v>
      </c>
      <c r="D61" s="3">
        <f t="shared" si="26"/>
        <v>12.805752394178258</v>
      </c>
      <c r="E61" t="b">
        <f t="shared" si="10"/>
        <v>1</v>
      </c>
      <c r="F61" s="1">
        <f t="shared" si="11"/>
        <v>38307.33645833328</v>
      </c>
      <c r="G61">
        <f t="shared" si="12"/>
        <v>15.055752394178258</v>
      </c>
      <c r="H61" s="1">
        <f t="shared" si="13"/>
        <v>38307.33645833328</v>
      </c>
      <c r="I61">
        <f t="shared" si="14"/>
        <v>15.055752394178258</v>
      </c>
      <c r="J61">
        <f t="shared" si="24"/>
        <v>55</v>
      </c>
      <c r="K61">
        <f t="shared" si="41"/>
        <v>5.399999999999997</v>
      </c>
      <c r="L61" s="23">
        <f t="shared" si="2"/>
        <v>38307.33645833328</v>
      </c>
      <c r="M61" s="14">
        <f t="shared" si="16"/>
        <v>21.355752394178257</v>
      </c>
      <c r="N61" s="14">
        <f t="shared" si="17"/>
        <v>8.75575239417826</v>
      </c>
      <c r="O61" s="15">
        <f ca="1" t="shared" si="30"/>
        <v>1.7846655451999285</v>
      </c>
      <c r="P61" s="15">
        <f ca="1" t="shared" si="31"/>
        <v>0.9446655303360202</v>
      </c>
      <c r="Q61" s="15">
        <f ca="1" t="shared" si="32"/>
        <v>1.3646655377679744</v>
      </c>
      <c r="R61" s="14" t="b">
        <f t="shared" si="28"/>
        <v>1</v>
      </c>
      <c r="S61" s="14">
        <f t="shared" si="27"/>
        <v>60</v>
      </c>
      <c r="T61" s="17">
        <f t="shared" si="22"/>
        <v>38307.33645833328</v>
      </c>
      <c r="U61" s="14">
        <f t="shared" si="36"/>
        <v>15.055752394178258</v>
      </c>
      <c r="V61" s="17">
        <f t="shared" si="37"/>
        <v>38307.33645833328</v>
      </c>
      <c r="W61" s="14">
        <f t="shared" si="35"/>
        <v>15.055752394178258</v>
      </c>
      <c r="X61" s="19">
        <f t="shared" si="38"/>
        <v>55</v>
      </c>
      <c r="AB61" s="3">
        <f ca="1" t="shared" si="7"/>
        <v>15.055752394178258</v>
      </c>
      <c r="AC61" s="3">
        <f ca="1" t="shared" si="42"/>
        <v>53.95386661691113</v>
      </c>
      <c r="AD61">
        <f ca="1" t="shared" si="23"/>
        <v>98.50494466724871</v>
      </c>
    </row>
    <row r="62" spans="1:30" ht="12.75">
      <c r="A62" s="1">
        <f t="shared" si="40"/>
        <v>38307.33651620365</v>
      </c>
      <c r="B62" s="3">
        <f t="shared" si="1"/>
        <v>19.703350579777947</v>
      </c>
      <c r="C62" s="3">
        <f t="shared" si="25"/>
        <v>21.953350579777947</v>
      </c>
      <c r="D62" s="3">
        <f t="shared" si="26"/>
        <v>17.453350579777947</v>
      </c>
      <c r="E62" t="b">
        <f t="shared" si="10"/>
        <v>1</v>
      </c>
      <c r="F62" s="1">
        <f t="shared" si="11"/>
        <v>38307.33651620365</v>
      </c>
      <c r="G62">
        <f t="shared" si="12"/>
        <v>19.703350579777947</v>
      </c>
      <c r="H62" s="1">
        <f t="shared" si="13"/>
        <v>38307.33651620365</v>
      </c>
      <c r="I62">
        <f t="shared" si="14"/>
        <v>19.703350579777947</v>
      </c>
      <c r="J62">
        <f t="shared" si="24"/>
        <v>56</v>
      </c>
      <c r="K62">
        <f t="shared" si="41"/>
        <v>5.4999999999999964</v>
      </c>
      <c r="L62" s="23">
        <f t="shared" si="2"/>
        <v>38307.33651620365</v>
      </c>
      <c r="M62" s="14">
        <f t="shared" si="16"/>
        <v>26.003350579777948</v>
      </c>
      <c r="N62" s="14">
        <f t="shared" si="17"/>
        <v>13.403350579777946</v>
      </c>
      <c r="O62" s="15">
        <f ca="1" t="shared" si="30"/>
        <v>2.6143097919389398</v>
      </c>
      <c r="P62" s="15">
        <f ca="1" t="shared" si="31"/>
        <v>1.3543097696430768</v>
      </c>
      <c r="Q62" s="15">
        <f ca="1" t="shared" si="32"/>
        <v>1.9843097807910082</v>
      </c>
      <c r="R62" s="14" t="b">
        <f t="shared" si="28"/>
        <v>0</v>
      </c>
      <c r="S62" s="14">
        <f t="shared" si="27"/>
        <v>61</v>
      </c>
      <c r="T62" s="17">
        <f t="shared" si="22"/>
        <v>38307.33651620365</v>
      </c>
      <c r="U62" s="14">
        <f t="shared" si="36"/>
        <v>-999</v>
      </c>
      <c r="V62" s="17">
        <f t="shared" si="37"/>
        <v>38307.33645833328</v>
      </c>
      <c r="W62" s="14">
        <f t="shared" si="35"/>
        <v>15.055752394178258</v>
      </c>
      <c r="X62" s="19">
        <f t="shared" si="38"/>
        <v>55</v>
      </c>
      <c r="AB62" s="3">
        <f ca="1" t="shared" si="7"/>
        <v>19.703350579777947</v>
      </c>
      <c r="AC62" s="3">
        <f ca="1" t="shared" si="42"/>
        <v>59.2818338821224</v>
      </c>
      <c r="AD62">
        <f ca="1" t="shared" si="23"/>
        <v>94.79584515008914</v>
      </c>
    </row>
    <row r="63" spans="1:30" ht="12.75">
      <c r="A63" s="1">
        <f t="shared" si="40"/>
        <v>38307.33657407402</v>
      </c>
      <c r="B63" s="3">
        <f t="shared" si="1"/>
        <v>29.963087140016697</v>
      </c>
      <c r="C63" s="3">
        <f t="shared" si="25"/>
        <v>32.2130871400167</v>
      </c>
      <c r="D63" s="3">
        <f t="shared" si="26"/>
        <v>27.713087140016697</v>
      </c>
      <c r="E63" t="b">
        <f t="shared" si="10"/>
        <v>1</v>
      </c>
      <c r="F63" s="1">
        <f t="shared" si="11"/>
        <v>38307.33657407402</v>
      </c>
      <c r="G63">
        <f t="shared" si="12"/>
        <v>29.963087140016697</v>
      </c>
      <c r="H63" s="1">
        <f t="shared" si="13"/>
        <v>38307.33657407402</v>
      </c>
      <c r="I63">
        <f t="shared" si="14"/>
        <v>29.963087140016697</v>
      </c>
      <c r="J63">
        <f t="shared" si="24"/>
        <v>57</v>
      </c>
      <c r="K63">
        <f t="shared" si="41"/>
        <v>5.599999999999996</v>
      </c>
      <c r="L63" s="23">
        <f t="shared" si="2"/>
        <v>38307.33657407402</v>
      </c>
      <c r="M63" s="14">
        <f t="shared" si="16"/>
        <v>36.263087140016694</v>
      </c>
      <c r="N63" s="14">
        <f t="shared" si="17"/>
        <v>23.663087140016696</v>
      </c>
      <c r="O63" s="15">
        <f ca="1" t="shared" si="30"/>
        <v>2.1207335121104967</v>
      </c>
      <c r="P63" s="15">
        <f ca="1" t="shared" si="31"/>
        <v>0.8607334898146338</v>
      </c>
      <c r="Q63" s="15">
        <f ca="1" t="shared" si="32"/>
        <v>1.4907335009625653</v>
      </c>
      <c r="R63" s="14" t="b">
        <f t="shared" si="28"/>
        <v>0</v>
      </c>
      <c r="S63" s="14">
        <f t="shared" si="27"/>
        <v>61</v>
      </c>
      <c r="T63" s="17">
        <f t="shared" si="22"/>
        <v>38307.33657407402</v>
      </c>
      <c r="U63" s="14">
        <f t="shared" si="36"/>
        <v>-999</v>
      </c>
      <c r="V63" s="17">
        <f t="shared" si="37"/>
        <v>38307.33645833328</v>
      </c>
      <c r="W63" s="14">
        <f t="shared" si="35"/>
        <v>15.055752394178258</v>
      </c>
      <c r="X63" s="19">
        <f t="shared" si="38"/>
        <v>55</v>
      </c>
      <c r="AB63" s="3">
        <f ca="1" t="shared" si="7"/>
        <v>29.963087140016697</v>
      </c>
      <c r="AC63" s="3">
        <f ca="1" t="shared" si="42"/>
        <v>59.022113992653004</v>
      </c>
      <c r="AD63">
        <f ca="1" t="shared" si="23"/>
        <v>98.72838683838856</v>
      </c>
    </row>
    <row r="64" spans="1:30" ht="12.75">
      <c r="A64" s="1">
        <f t="shared" si="40"/>
        <v>38307.33663194439</v>
      </c>
      <c r="B64" s="3">
        <f t="shared" si="1"/>
        <v>38.94073505960025</v>
      </c>
      <c r="C64" s="3">
        <f t="shared" si="25"/>
        <v>41.19073505960025</v>
      </c>
      <c r="D64" s="3">
        <f t="shared" si="26"/>
        <v>36.69073505960025</v>
      </c>
      <c r="E64" t="b">
        <f t="shared" si="10"/>
        <v>1</v>
      </c>
      <c r="F64" s="1">
        <f t="shared" si="11"/>
        <v>38307.33663194439</v>
      </c>
      <c r="G64">
        <f t="shared" si="12"/>
        <v>38.94073505960025</v>
      </c>
      <c r="H64" s="1">
        <f t="shared" si="13"/>
        <v>38307.33663194439</v>
      </c>
      <c r="I64">
        <f t="shared" si="14"/>
        <v>38.94073505960025</v>
      </c>
      <c r="J64">
        <f t="shared" si="24"/>
        <v>58</v>
      </c>
      <c r="K64">
        <f t="shared" si="41"/>
        <v>5.699999999999996</v>
      </c>
      <c r="L64" s="23">
        <f t="shared" si="2"/>
        <v>38307.33663194439</v>
      </c>
      <c r="M64" s="14">
        <f t="shared" si="16"/>
        <v>45.24073505960025</v>
      </c>
      <c r="N64" s="14">
        <f t="shared" si="17"/>
        <v>32.64073505960025</v>
      </c>
      <c r="O64" s="15">
        <f ca="1" t="shared" si="30"/>
        <v>2.0123322133032775</v>
      </c>
      <c r="P64" s="15">
        <f ca="1" t="shared" si="31"/>
        <v>1.172332198439369</v>
      </c>
      <c r="Q64" s="15">
        <f ca="1" t="shared" si="32"/>
        <v>1.5923322058713232</v>
      </c>
      <c r="R64" s="14" t="b">
        <f t="shared" si="28"/>
        <v>0</v>
      </c>
      <c r="S64" s="14">
        <f t="shared" si="27"/>
        <v>61</v>
      </c>
      <c r="T64" s="17">
        <f t="shared" si="22"/>
        <v>38307.33663194439</v>
      </c>
      <c r="U64" s="14">
        <f t="shared" si="36"/>
        <v>-999</v>
      </c>
      <c r="V64" s="17">
        <f t="shared" si="37"/>
        <v>38307.33645833328</v>
      </c>
      <c r="W64" s="14">
        <f t="shared" si="35"/>
        <v>15.055752394178258</v>
      </c>
      <c r="X64" s="19">
        <f t="shared" si="38"/>
        <v>55</v>
      </c>
      <c r="AB64" s="3">
        <f ca="1" t="shared" si="7"/>
        <v>38.94073505960025</v>
      </c>
      <c r="AC64" s="3">
        <f ca="1" t="shared" si="42"/>
        <v>47.21901738826516</v>
      </c>
      <c r="AD64">
        <f ca="1" t="shared" si="23"/>
        <v>99.84029044000238</v>
      </c>
    </row>
    <row r="65" spans="1:30" ht="12.75">
      <c r="A65" s="1">
        <f t="shared" si="40"/>
        <v>38307.33668981476</v>
      </c>
      <c r="B65" s="3">
        <f t="shared" si="1"/>
        <v>38.31878463630398</v>
      </c>
      <c r="C65" s="3">
        <f t="shared" si="25"/>
        <v>41.19073505960025</v>
      </c>
      <c r="D65" s="3">
        <f t="shared" si="26"/>
        <v>36.69073505960025</v>
      </c>
      <c r="E65" t="b">
        <f t="shared" si="10"/>
        <v>0</v>
      </c>
      <c r="F65" s="1">
        <f t="shared" si="11"/>
        <v>38307.33668981476</v>
      </c>
      <c r="G65">
        <f t="shared" si="12"/>
        <v>-999</v>
      </c>
      <c r="H65" s="1">
        <f t="shared" si="13"/>
        <v>38307.33663194439</v>
      </c>
      <c r="I65">
        <f t="shared" si="14"/>
        <v>38.94073505960025</v>
      </c>
      <c r="J65">
        <f t="shared" si="24"/>
        <v>58</v>
      </c>
      <c r="K65">
        <f t="shared" si="41"/>
        <v>5.799999999999995</v>
      </c>
      <c r="L65" s="23">
        <f t="shared" si="2"/>
        <v>38307.33663194439</v>
      </c>
      <c r="M65" s="14">
        <f t="shared" si="16"/>
        <v>45.24073505960025</v>
      </c>
      <c r="N65" s="14">
        <f t="shared" si="17"/>
        <v>32.64073505960025</v>
      </c>
      <c r="O65" s="15">
        <f ca="1" t="shared" si="30"/>
        <v>2.0123322133032775</v>
      </c>
      <c r="P65" s="15">
        <f ca="1" t="shared" si="31"/>
        <v>1.172332198439369</v>
      </c>
      <c r="Q65" s="15">
        <f ca="1" t="shared" si="32"/>
        <v>1.5923322058713232</v>
      </c>
      <c r="R65" s="14" t="b">
        <f t="shared" si="28"/>
        <v>0</v>
      </c>
      <c r="S65" s="14">
        <f t="shared" si="27"/>
        <v>61</v>
      </c>
      <c r="T65" s="17">
        <f t="shared" si="22"/>
        <v>38307.33663194439</v>
      </c>
      <c r="U65" s="14">
        <f t="shared" si="36"/>
        <v>-999</v>
      </c>
      <c r="V65" s="17">
        <f t="shared" si="37"/>
        <v>38307.33645833328</v>
      </c>
      <c r="W65" s="14">
        <f t="shared" si="35"/>
        <v>15.055752394178258</v>
      </c>
      <c r="X65" s="19">
        <f t="shared" si="38"/>
        <v>55</v>
      </c>
      <c r="AB65" s="3">
        <f ca="1" t="shared" si="7"/>
        <v>38.31878463630398</v>
      </c>
      <c r="AC65" s="3">
        <f ca="1" t="shared" si="42"/>
        <v>58.98513603244079</v>
      </c>
      <c r="AD65">
        <f ca="1" t="shared" si="23"/>
        <v>92.30510421702812</v>
      </c>
    </row>
    <row r="66" spans="1:30" ht="12.75">
      <c r="A66" s="1">
        <f t="shared" si="40"/>
        <v>38307.33674768513</v>
      </c>
      <c r="B66" s="3">
        <f t="shared" si="1"/>
        <v>50.72642249210878</v>
      </c>
      <c r="C66" s="3">
        <f t="shared" si="25"/>
        <v>52.97642249210878</v>
      </c>
      <c r="D66" s="3">
        <f t="shared" si="26"/>
        <v>48.47642249210878</v>
      </c>
      <c r="E66" t="b">
        <f t="shared" si="10"/>
        <v>1</v>
      </c>
      <c r="F66" s="1">
        <f t="shared" si="11"/>
        <v>38307.33674768513</v>
      </c>
      <c r="G66">
        <f t="shared" si="12"/>
        <v>50.72642249210878</v>
      </c>
      <c r="H66" s="1">
        <f t="shared" si="13"/>
        <v>38307.33674768513</v>
      </c>
      <c r="I66">
        <f t="shared" si="14"/>
        <v>50.72642249210878</v>
      </c>
      <c r="J66">
        <f t="shared" si="24"/>
        <v>60</v>
      </c>
      <c r="K66">
        <f t="shared" si="41"/>
        <v>5.899999999999995</v>
      </c>
      <c r="L66" s="23">
        <f t="shared" si="2"/>
        <v>38307.33674768513</v>
      </c>
      <c r="M66" s="14">
        <f t="shared" si="16"/>
        <v>57.02642249210878</v>
      </c>
      <c r="N66" s="14">
        <f t="shared" si="17"/>
        <v>44.426422492108784</v>
      </c>
      <c r="O66" s="15">
        <f ca="1" t="shared" si="30"/>
        <v>1.6788268336242782</v>
      </c>
      <c r="P66" s="15">
        <f ca="1" t="shared" si="31"/>
        <v>1.1748268247059332</v>
      </c>
      <c r="Q66" s="15">
        <f ca="1" t="shared" si="32"/>
        <v>1.4268268291651056</v>
      </c>
      <c r="R66" s="14" t="b">
        <f t="shared" si="28"/>
        <v>1</v>
      </c>
      <c r="S66" s="14">
        <f t="shared" si="27"/>
        <v>61</v>
      </c>
      <c r="T66" s="17">
        <f t="shared" si="22"/>
        <v>38307.33674768513</v>
      </c>
      <c r="U66" s="14">
        <f t="shared" si="36"/>
        <v>50.72642249210878</v>
      </c>
      <c r="V66" s="17">
        <f t="shared" si="37"/>
        <v>38307.33674768513</v>
      </c>
      <c r="W66" s="14">
        <f t="shared" si="35"/>
        <v>50.72642249210878</v>
      </c>
      <c r="X66" s="19">
        <f t="shared" si="38"/>
        <v>60</v>
      </c>
      <c r="AB66" s="3">
        <f ca="1" t="shared" si="7"/>
        <v>50.72642249210878</v>
      </c>
      <c r="AC66" s="3">
        <f ca="1" t="shared" si="42"/>
        <v>55.868850877547615</v>
      </c>
      <c r="AD66">
        <f ca="1" t="shared" si="23"/>
        <v>97.4293409072122</v>
      </c>
    </row>
    <row r="67" spans="1:30" ht="12.75">
      <c r="A67" s="1">
        <f t="shared" si="40"/>
        <v>38307.3368055555</v>
      </c>
      <c r="B67" s="3">
        <f t="shared" si="1"/>
        <v>70.42150846917485</v>
      </c>
      <c r="C67" s="3">
        <f t="shared" si="25"/>
        <v>72.67150846917485</v>
      </c>
      <c r="D67" s="3">
        <f t="shared" si="26"/>
        <v>68.17150846917485</v>
      </c>
      <c r="E67" t="b">
        <f t="shared" si="10"/>
        <v>1</v>
      </c>
      <c r="F67" s="1">
        <f t="shared" si="11"/>
        <v>38307.3368055555</v>
      </c>
      <c r="G67">
        <f t="shared" si="12"/>
        <v>70.42150846917485</v>
      </c>
      <c r="H67" s="1">
        <f t="shared" si="13"/>
        <v>38307.3368055555</v>
      </c>
      <c r="I67">
        <f t="shared" si="14"/>
        <v>70.42150846917485</v>
      </c>
      <c r="J67">
        <f t="shared" si="24"/>
        <v>61</v>
      </c>
      <c r="K67">
        <f t="shared" si="41"/>
        <v>5.999999999999995</v>
      </c>
      <c r="L67" s="23">
        <f t="shared" si="2"/>
        <v>38307.3368055555</v>
      </c>
      <c r="M67" s="14">
        <f t="shared" si="16"/>
        <v>76.72150846917485</v>
      </c>
      <c r="N67" s="14">
        <f t="shared" si="17"/>
        <v>64.12150846917486</v>
      </c>
      <c r="O67" s="15">
        <f ca="1" t="shared" si="30"/>
        <v>2.0555252388726704</v>
      </c>
      <c r="P67" s="15">
        <f ca="1" t="shared" si="31"/>
        <v>1.6355252314407165</v>
      </c>
      <c r="Q67" s="15">
        <f ca="1" t="shared" si="32"/>
        <v>1.8455252351566935</v>
      </c>
      <c r="R67" s="14" t="b">
        <f t="shared" si="28"/>
        <v>0</v>
      </c>
      <c r="S67" s="14">
        <f t="shared" si="27"/>
        <v>66</v>
      </c>
      <c r="T67" s="17">
        <f t="shared" si="22"/>
        <v>38307.3368055555</v>
      </c>
      <c r="U67" s="14">
        <f t="shared" si="36"/>
        <v>-999</v>
      </c>
      <c r="V67" s="17">
        <f t="shared" si="37"/>
        <v>38307.33674768513</v>
      </c>
      <c r="W67" s="14">
        <f t="shared" si="35"/>
        <v>50.72642249210878</v>
      </c>
      <c r="X67" s="19">
        <f t="shared" si="38"/>
        <v>60</v>
      </c>
      <c r="AB67" s="3">
        <f ca="1" t="shared" si="7"/>
        <v>70.42150846917485</v>
      </c>
      <c r="AC67" s="3">
        <f ca="1" t="shared" si="42"/>
        <v>45.69009952331315</v>
      </c>
      <c r="AD67">
        <f ca="1" t="shared" si="23"/>
        <v>91.41262781644875</v>
      </c>
    </row>
    <row r="68" spans="1:30" ht="12.75">
      <c r="A68" s="1">
        <f t="shared" si="40"/>
        <v>38307.336863425866</v>
      </c>
      <c r="B68" s="3">
        <f t="shared" si="1"/>
        <v>69.93664794976254</v>
      </c>
      <c r="C68" s="3">
        <f t="shared" si="25"/>
        <v>72.67150846917485</v>
      </c>
      <c r="D68" s="3">
        <f t="shared" si="26"/>
        <v>68.17150846917485</v>
      </c>
      <c r="E68" t="b">
        <f t="shared" si="10"/>
        <v>0</v>
      </c>
      <c r="F68" s="1">
        <f t="shared" si="11"/>
        <v>38307.336863425866</v>
      </c>
      <c r="G68">
        <f t="shared" si="12"/>
        <v>-999</v>
      </c>
      <c r="H68" s="1">
        <f t="shared" si="13"/>
        <v>38307.3368055555</v>
      </c>
      <c r="I68">
        <f t="shared" si="14"/>
        <v>70.42150846917485</v>
      </c>
      <c r="J68">
        <f t="shared" si="24"/>
        <v>61</v>
      </c>
      <c r="K68">
        <f t="shared" si="41"/>
        <v>6.099999999999994</v>
      </c>
      <c r="L68" s="23">
        <f t="shared" si="2"/>
        <v>38307.3368055555</v>
      </c>
      <c r="M68" s="14">
        <f t="shared" si="16"/>
        <v>76.72150846917485</v>
      </c>
      <c r="N68" s="14">
        <f t="shared" si="17"/>
        <v>64.12150846917486</v>
      </c>
      <c r="O68" s="15">
        <f ca="1" t="shared" si="30"/>
        <v>2.0555252388726704</v>
      </c>
      <c r="P68" s="15">
        <f ca="1" t="shared" si="31"/>
        <v>1.6355252314407165</v>
      </c>
      <c r="Q68" s="15">
        <f ca="1" t="shared" si="32"/>
        <v>1.8455252351566935</v>
      </c>
      <c r="R68" s="14" t="b">
        <f t="shared" si="28"/>
        <v>1</v>
      </c>
      <c r="S68" s="14">
        <f t="shared" si="27"/>
        <v>66</v>
      </c>
      <c r="T68" s="17">
        <f t="shared" si="22"/>
        <v>38307.3368055555</v>
      </c>
      <c r="U68" s="14">
        <f t="shared" si="36"/>
        <v>70.42150846917485</v>
      </c>
      <c r="V68" s="17">
        <f t="shared" si="37"/>
        <v>38307.3368055555</v>
      </c>
      <c r="W68" s="14">
        <f t="shared" si="35"/>
        <v>70.42150846917485</v>
      </c>
      <c r="X68" s="19">
        <f t="shared" si="38"/>
        <v>62</v>
      </c>
      <c r="AB68" s="3">
        <f ca="1" t="shared" si="7"/>
        <v>69.93664794976254</v>
      </c>
      <c r="AC68" s="3">
        <f ca="1" t="shared" si="42"/>
        <v>49.95455584554034</v>
      </c>
      <c r="AD68">
        <f ca="1" t="shared" si="23"/>
        <v>95.80813821796256</v>
      </c>
    </row>
    <row r="69" spans="1:30" ht="12.75">
      <c r="A69" s="1">
        <f t="shared" si="40"/>
        <v>38307.336921296235</v>
      </c>
      <c r="B69" s="3">
        <f t="shared" si="1"/>
        <v>84.88817017758556</v>
      </c>
      <c r="C69" s="3">
        <f t="shared" si="25"/>
        <v>87.13817017758556</v>
      </c>
      <c r="D69" s="3">
        <f t="shared" si="26"/>
        <v>82.63817017758556</v>
      </c>
      <c r="E69" t="b">
        <f t="shared" si="10"/>
        <v>1</v>
      </c>
      <c r="F69" s="1">
        <f t="shared" si="11"/>
        <v>38307.336921296235</v>
      </c>
      <c r="G69">
        <f t="shared" si="12"/>
        <v>84.88817017758556</v>
      </c>
      <c r="H69" s="1">
        <f t="shared" si="13"/>
        <v>38307.336921296235</v>
      </c>
      <c r="I69">
        <f t="shared" si="14"/>
        <v>84.88817017758556</v>
      </c>
      <c r="J69">
        <f t="shared" si="24"/>
        <v>63</v>
      </c>
      <c r="K69">
        <f t="shared" si="41"/>
        <v>6.199999999999994</v>
      </c>
      <c r="L69" s="23">
        <f t="shared" si="2"/>
        <v>38307.336921296235</v>
      </c>
      <c r="M69" s="14">
        <f t="shared" si="16"/>
        <v>91.18817017758556</v>
      </c>
      <c r="N69" s="14">
        <f t="shared" si="17"/>
        <v>78.58817017758557</v>
      </c>
      <c r="O69" s="15">
        <f ca="1" t="shared" si="30"/>
        <v>2.697449893430176</v>
      </c>
      <c r="P69" s="15">
        <f ca="1" t="shared" si="31"/>
        <v>1.8574498785662674</v>
      </c>
      <c r="Q69" s="15">
        <f ca="1" t="shared" si="32"/>
        <v>2.2774498859982217</v>
      </c>
      <c r="R69" s="14" t="b">
        <f t="shared" si="28"/>
        <v>1</v>
      </c>
      <c r="S69" s="14">
        <f t="shared" si="27"/>
        <v>68</v>
      </c>
      <c r="T69" s="17">
        <f t="shared" si="22"/>
        <v>38307.336921296235</v>
      </c>
      <c r="U69" s="14">
        <f t="shared" si="36"/>
        <v>84.88817017758556</v>
      </c>
      <c r="V69" s="17">
        <f t="shared" si="37"/>
        <v>38307.336921296235</v>
      </c>
      <c r="W69" s="14">
        <f t="shared" si="35"/>
        <v>84.88817017758556</v>
      </c>
      <c r="X69" s="19">
        <f t="shared" si="38"/>
        <v>63</v>
      </c>
      <c r="AB69" s="3">
        <f ca="1" t="shared" si="7"/>
        <v>84.88817017758556</v>
      </c>
      <c r="AC69" s="3">
        <f ca="1" t="shared" si="42"/>
        <v>53.11052513822969</v>
      </c>
      <c r="AD69">
        <f ca="1" t="shared" si="23"/>
        <v>98.23800047935568</v>
      </c>
    </row>
    <row r="70" spans="1:30" ht="12.75">
      <c r="A70" s="1">
        <f t="shared" si="40"/>
        <v>38307.336979166605</v>
      </c>
      <c r="B70" s="3">
        <f t="shared" si="1"/>
        <v>94.26901206846361</v>
      </c>
      <c r="C70" s="3">
        <f t="shared" si="25"/>
        <v>96.51901206846361</v>
      </c>
      <c r="D70" s="3">
        <f t="shared" si="26"/>
        <v>92.01901206846361</v>
      </c>
      <c r="E70" t="b">
        <f t="shared" si="10"/>
        <v>1</v>
      </c>
      <c r="F70" s="1">
        <f t="shared" si="11"/>
        <v>38307.336979166605</v>
      </c>
      <c r="G70">
        <f t="shared" si="12"/>
        <v>94.26901206846361</v>
      </c>
      <c r="H70" s="1">
        <f t="shared" si="13"/>
        <v>38307.336979166605</v>
      </c>
      <c r="I70">
        <f t="shared" si="14"/>
        <v>94.26901206846361</v>
      </c>
      <c r="J70">
        <f t="shared" si="24"/>
        <v>64</v>
      </c>
      <c r="K70">
        <f t="shared" si="41"/>
        <v>6.299999999999994</v>
      </c>
      <c r="L70" s="23">
        <f t="shared" si="2"/>
        <v>38307.336979166605</v>
      </c>
      <c r="M70" s="14">
        <f t="shared" si="16"/>
        <v>100.5690120684636</v>
      </c>
      <c r="N70" s="14">
        <f t="shared" si="17"/>
        <v>87.96901206846361</v>
      </c>
      <c r="O70" s="15">
        <f ca="1" t="shared" si="30"/>
        <v>2.009833608850182</v>
      </c>
      <c r="P70" s="15">
        <f ca="1" t="shared" si="31"/>
        <v>1.1698335939862736</v>
      </c>
      <c r="Q70" s="15">
        <f ca="1" t="shared" si="32"/>
        <v>1.5898336014182277</v>
      </c>
      <c r="R70" s="14" t="b">
        <f t="shared" si="28"/>
        <v>1</v>
      </c>
      <c r="S70" s="14">
        <f t="shared" si="27"/>
        <v>69</v>
      </c>
      <c r="T70" s="17">
        <f t="shared" si="22"/>
        <v>38307.336979166605</v>
      </c>
      <c r="U70" s="14">
        <f t="shared" si="36"/>
        <v>94.26901206846361</v>
      </c>
      <c r="V70" s="17">
        <f t="shared" si="37"/>
        <v>38307.336979166605</v>
      </c>
      <c r="W70" s="14">
        <f t="shared" si="35"/>
        <v>94.26901206846361</v>
      </c>
      <c r="X70" s="19">
        <f t="shared" si="38"/>
        <v>64</v>
      </c>
      <c r="AB70" s="3">
        <f ca="1" t="shared" si="7"/>
        <v>94.26901206846361</v>
      </c>
      <c r="AC70" s="3">
        <f ca="1">($C$4-$B$4)/2+RAND()*$D$4/100*($C$4-$B$4)*2+45</f>
        <v>137.17288052274603</v>
      </c>
      <c r="AD70">
        <f ca="1" t="shared" si="23"/>
        <v>96.86634682194806</v>
      </c>
    </row>
    <row r="71" spans="1:30" ht="12.75">
      <c r="A71" s="1">
        <f t="shared" si="40"/>
        <v>38307.337037036974</v>
      </c>
      <c r="B71" s="3">
        <f t="shared" si="1"/>
        <v>108.44731700017957</v>
      </c>
      <c r="C71" s="3">
        <f t="shared" si="25"/>
        <v>110.69731700017957</v>
      </c>
      <c r="D71" s="3">
        <f t="shared" si="26"/>
        <v>106.19731700017957</v>
      </c>
      <c r="E71" t="b">
        <f t="shared" si="10"/>
        <v>1</v>
      </c>
      <c r="F71" s="1">
        <f t="shared" si="11"/>
        <v>38307.337037036974</v>
      </c>
      <c r="G71">
        <f t="shared" si="12"/>
        <v>108.44731700017957</v>
      </c>
      <c r="H71" s="1">
        <f t="shared" si="13"/>
        <v>38307.337037036974</v>
      </c>
      <c r="I71">
        <f t="shared" si="14"/>
        <v>108.44731700017957</v>
      </c>
      <c r="J71">
        <f t="shared" si="24"/>
        <v>65</v>
      </c>
      <c r="K71">
        <f t="shared" si="41"/>
        <v>6.399999999999993</v>
      </c>
      <c r="L71" s="23">
        <f t="shared" si="2"/>
        <v>38307.337037036974</v>
      </c>
      <c r="M71" s="14">
        <f t="shared" si="16"/>
        <v>114.74731700017956</v>
      </c>
      <c r="N71" s="14">
        <f t="shared" si="17"/>
        <v>102.14731700017957</v>
      </c>
      <c r="O71" s="15">
        <f ca="1" t="shared" si="30"/>
        <v>2.985914735095546</v>
      </c>
      <c r="P71" s="15">
        <f ca="1" t="shared" si="31"/>
        <v>1.725914712799684</v>
      </c>
      <c r="Q71" s="15">
        <f ca="1" t="shared" si="32"/>
        <v>2.355914723947615</v>
      </c>
      <c r="R71" s="14" t="b">
        <f t="shared" si="28"/>
        <v>0</v>
      </c>
      <c r="S71" s="14">
        <f t="shared" si="27"/>
        <v>70</v>
      </c>
      <c r="T71" s="17">
        <f t="shared" si="22"/>
        <v>38307.337037036974</v>
      </c>
      <c r="U71" s="14">
        <f t="shared" si="36"/>
        <v>-999</v>
      </c>
      <c r="V71" s="17">
        <f t="shared" si="37"/>
        <v>38307.336979166605</v>
      </c>
      <c r="W71" s="14">
        <f aca="true" t="shared" si="43" ref="W71:W103">INDEX($H$7:$I$103,$X71,2)</f>
        <v>94.26901206846361</v>
      </c>
      <c r="X71" s="19">
        <f t="shared" si="38"/>
        <v>64</v>
      </c>
      <c r="AB71" s="3">
        <f ca="1" t="shared" si="7"/>
        <v>108.44731700017957</v>
      </c>
      <c r="AC71" s="3">
        <f aca="true" ca="1" t="shared" si="44" ref="AC71:AC81">($C$4-$B$4)/2+RAND()*$D$4/100*($C$4-$B$4)*2+45</f>
        <v>136.45298958034152</v>
      </c>
      <c r="AD71">
        <f ca="1" t="shared" si="23"/>
        <v>99.73860436172485</v>
      </c>
    </row>
    <row r="72" spans="1:30" ht="12.75">
      <c r="A72" s="1">
        <f t="shared" si="40"/>
        <v>38307.33709490734</v>
      </c>
      <c r="B72" s="3">
        <f aca="true" t="shared" si="45" ref="B72:B103">IF(F$4="Sin",AB72,IF(F$4="Square",AC72,IF(F$4="Constant",AD72)))</f>
        <v>116.04922321606219</v>
      </c>
      <c r="C72" s="3">
        <f t="shared" si="25"/>
        <v>118.29922321606219</v>
      </c>
      <c r="D72" s="3">
        <f t="shared" si="26"/>
        <v>113.79922321606219</v>
      </c>
      <c r="E72" t="b">
        <f t="shared" si="10"/>
        <v>1</v>
      </c>
      <c r="F72" s="1">
        <f t="shared" si="11"/>
        <v>38307.33709490734</v>
      </c>
      <c r="G72">
        <f t="shared" si="12"/>
        <v>116.04922321606219</v>
      </c>
      <c r="H72" s="1">
        <f t="shared" si="13"/>
        <v>38307.33709490734</v>
      </c>
      <c r="I72">
        <f t="shared" si="14"/>
        <v>116.04922321606219</v>
      </c>
      <c r="J72">
        <f t="shared" si="24"/>
        <v>66</v>
      </c>
      <c r="K72">
        <f t="shared" si="41"/>
        <v>6.499999999999993</v>
      </c>
      <c r="L72" s="23">
        <f aca="true" t="shared" si="46" ref="L72:L103">H72</f>
        <v>38307.33709490734</v>
      </c>
      <c r="M72" s="14">
        <f t="shared" si="16"/>
        <v>122.34922321606219</v>
      </c>
      <c r="N72" s="14">
        <f t="shared" si="17"/>
        <v>109.74922321606219</v>
      </c>
      <c r="O72" s="15">
        <f ca="1" t="shared" si="30"/>
        <v>2.808021164448154</v>
      </c>
      <c r="P72" s="15">
        <f ca="1" t="shared" si="31"/>
        <v>1.5480211421522918</v>
      </c>
      <c r="Q72" s="15">
        <f ca="1" t="shared" si="32"/>
        <v>2.178021153300223</v>
      </c>
      <c r="R72" s="14" t="b">
        <f t="shared" si="28"/>
        <v>0</v>
      </c>
      <c r="S72" s="14">
        <f t="shared" si="27"/>
        <v>70</v>
      </c>
      <c r="T72" s="17">
        <f t="shared" si="22"/>
        <v>38307.33709490734</v>
      </c>
      <c r="U72" s="14">
        <f aca="true" t="shared" si="47" ref="U72:U103">IF(R72,I72,-999)</f>
        <v>-999</v>
      </c>
      <c r="V72" s="17">
        <f aca="true" t="shared" si="48" ref="V72:V103">INDEX($H$7:$I$103,$X72,1)</f>
        <v>38307.336979166605</v>
      </c>
      <c r="W72" s="14">
        <f t="shared" si="43"/>
        <v>94.26901206846361</v>
      </c>
      <c r="X72" s="19">
        <f aca="true" t="shared" si="49" ref="X72:X103">IF(R72,ROW(X72)-6,X71)</f>
        <v>64</v>
      </c>
      <c r="AB72" s="3">
        <f aca="true" ca="1" t="shared" si="50" ref="AB72:AB103">($C$4-$B$4)/2+2*SIN($K72)*180/3.14+RAND()*$D$4/100*($C$4-$B$4)*2</f>
        <v>116.04922321606219</v>
      </c>
      <c r="AC72" s="3">
        <f ca="1" t="shared" si="44"/>
        <v>140.53030122626308</v>
      </c>
      <c r="AD72">
        <f ca="1" t="shared" si="23"/>
        <v>92.07522361086254</v>
      </c>
    </row>
    <row r="73" spans="1:30" ht="12.75">
      <c r="A73" s="1">
        <f t="shared" si="40"/>
        <v>38307.33715277771</v>
      </c>
      <c r="B73" s="3">
        <f t="shared" si="45"/>
        <v>133.01757214000722</v>
      </c>
      <c r="C73" s="3">
        <f t="shared" si="25"/>
        <v>135.26757214000722</v>
      </c>
      <c r="D73" s="3">
        <f t="shared" si="26"/>
        <v>130.76757214000722</v>
      </c>
      <c r="E73" t="b">
        <f aca="true" t="shared" si="51" ref="E73:E103">IF(A$4&lt;&gt;0,OR(B73&gt;C72,B73&lt;D72),TRUE)</f>
        <v>1</v>
      </c>
      <c r="F73" s="1">
        <f aca="true" t="shared" si="52" ref="F73:F103">A73</f>
        <v>38307.33715277771</v>
      </c>
      <c r="G73">
        <f aca="true" t="shared" si="53" ref="G73:G103">IF(E73,B73,-999)</f>
        <v>133.01757214000722</v>
      </c>
      <c r="H73" s="1">
        <f aca="true" t="shared" si="54" ref="H73:H103">INDEX($F$7:$G$103,$J73,1)</f>
        <v>38307.33715277771</v>
      </c>
      <c r="I73">
        <f aca="true" t="shared" si="55" ref="I73:I103">INDEX($F$7:$G$103,$J73,2)</f>
        <v>133.01757214000722</v>
      </c>
      <c r="J73">
        <f t="shared" si="24"/>
        <v>67</v>
      </c>
      <c r="K73">
        <f t="shared" si="41"/>
        <v>6.5999999999999925</v>
      </c>
      <c r="L73" s="23">
        <f t="shared" si="46"/>
        <v>38307.33715277771</v>
      </c>
      <c r="M73" s="14">
        <f aca="true" t="shared" si="56" ref="M73:M103">$E$4*($C$4-$B$4)/100/2+I73</f>
        <v>139.31757214000723</v>
      </c>
      <c r="N73" s="14">
        <f aca="true" t="shared" si="57" ref="N73:N103">I73-$E$4*($C$4-$B$4)/100/2</f>
        <v>126.71757214000722</v>
      </c>
      <c r="O73" s="15">
        <f ca="1" t="shared" si="30"/>
        <v>3.0032373912455808</v>
      </c>
      <c r="P73" s="15">
        <f ca="1" t="shared" si="31"/>
        <v>2.1632373763816717</v>
      </c>
      <c r="Q73" s="15">
        <f ca="1" t="shared" si="32"/>
        <v>2.5832373838136258</v>
      </c>
      <c r="R73" s="14" t="b">
        <f t="shared" si="28"/>
        <v>0</v>
      </c>
      <c r="S73" s="14">
        <f t="shared" si="27"/>
        <v>70</v>
      </c>
      <c r="T73" s="17">
        <f aca="true" t="shared" si="58" ref="T73:T103">INDEX($F$7:$G$103,$J73,1)</f>
        <v>38307.33715277771</v>
      </c>
      <c r="U73" s="14">
        <f t="shared" si="47"/>
        <v>-999</v>
      </c>
      <c r="V73" s="17">
        <f t="shared" si="48"/>
        <v>38307.336979166605</v>
      </c>
      <c r="W73" s="14">
        <f t="shared" si="43"/>
        <v>94.26901206846361</v>
      </c>
      <c r="X73" s="19">
        <f t="shared" si="49"/>
        <v>64</v>
      </c>
      <c r="AB73" s="3">
        <f ca="1" t="shared" si="50"/>
        <v>133.01757214000722</v>
      </c>
      <c r="AC73" s="3">
        <f ca="1" t="shared" si="44"/>
        <v>136.7445717975985</v>
      </c>
      <c r="AD73">
        <f aca="true" ca="1" t="shared" si="59" ref="AD73:AD103">RAND()*$D$4/100*($C$4-$B$4)*2+90</f>
        <v>99.15168483569411</v>
      </c>
    </row>
    <row r="74" spans="1:30" ht="12.75">
      <c r="A74" s="1">
        <f t="shared" si="40"/>
        <v>38307.33721064808</v>
      </c>
      <c r="B74" s="3">
        <f t="shared" si="45"/>
        <v>139.96369637568696</v>
      </c>
      <c r="C74" s="3">
        <f t="shared" si="25"/>
        <v>142.21369637568696</v>
      </c>
      <c r="D74" s="3">
        <f t="shared" si="26"/>
        <v>137.71369637568696</v>
      </c>
      <c r="E74" t="b">
        <f t="shared" si="51"/>
        <v>1</v>
      </c>
      <c r="F74" s="1">
        <f t="shared" si="52"/>
        <v>38307.33721064808</v>
      </c>
      <c r="G74">
        <f t="shared" si="53"/>
        <v>139.96369637568696</v>
      </c>
      <c r="H74" s="1">
        <f t="shared" si="54"/>
        <v>38307.33721064808</v>
      </c>
      <c r="I74">
        <f t="shared" si="55"/>
        <v>139.96369637568696</v>
      </c>
      <c r="J74">
        <f aca="true" t="shared" si="60" ref="J74:J103">IF(E74,ROW(J74)-6,J73)</f>
        <v>68</v>
      </c>
      <c r="K74">
        <f t="shared" si="41"/>
        <v>6.699999999999992</v>
      </c>
      <c r="L74" s="23">
        <f t="shared" si="46"/>
        <v>38307.33721064808</v>
      </c>
      <c r="M74" s="14">
        <f t="shared" si="56"/>
        <v>146.26369637568698</v>
      </c>
      <c r="N74" s="14">
        <f t="shared" si="57"/>
        <v>133.66369637568695</v>
      </c>
      <c r="O74" s="15">
        <f ca="1" t="shared" si="30"/>
        <v>2.599734261363801</v>
      </c>
      <c r="P74" s="15">
        <f ca="1" t="shared" si="31"/>
        <v>1.9697342502158686</v>
      </c>
      <c r="Q74" s="15">
        <f ca="1" t="shared" si="32"/>
        <v>2.284734255789835</v>
      </c>
      <c r="R74" s="14" t="b">
        <f t="shared" si="28"/>
        <v>1</v>
      </c>
      <c r="S74" s="14">
        <f t="shared" si="27"/>
        <v>70</v>
      </c>
      <c r="T74" s="17">
        <f t="shared" si="58"/>
        <v>38307.33721064808</v>
      </c>
      <c r="U74" s="14">
        <f t="shared" si="47"/>
        <v>139.96369637568696</v>
      </c>
      <c r="V74" s="17">
        <f t="shared" si="48"/>
        <v>38307.33721064808</v>
      </c>
      <c r="W74" s="14">
        <f t="shared" si="43"/>
        <v>139.96369637568696</v>
      </c>
      <c r="X74" s="19">
        <f t="shared" si="49"/>
        <v>68</v>
      </c>
      <c r="AB74" s="3">
        <f ca="1" t="shared" si="50"/>
        <v>139.96369637568696</v>
      </c>
      <c r="AC74" s="3">
        <f ca="1" t="shared" si="44"/>
        <v>138.64959664281918</v>
      </c>
      <c r="AD74">
        <f ca="1" t="shared" si="59"/>
        <v>91.84948289010498</v>
      </c>
    </row>
    <row r="75" spans="1:30" ht="12.75">
      <c r="A75" s="1">
        <f t="shared" si="40"/>
        <v>38307.33726851845</v>
      </c>
      <c r="B75" s="3">
        <f t="shared" si="45"/>
        <v>159.91184954098125</v>
      </c>
      <c r="C75" s="3">
        <f t="shared" si="25"/>
        <v>162.16184954098125</v>
      </c>
      <c r="D75" s="3">
        <f t="shared" si="26"/>
        <v>157.66184954098125</v>
      </c>
      <c r="E75" t="b">
        <f t="shared" si="51"/>
        <v>1</v>
      </c>
      <c r="F75" s="1">
        <f t="shared" si="52"/>
        <v>38307.33726851845</v>
      </c>
      <c r="G75">
        <f t="shared" si="53"/>
        <v>159.91184954098125</v>
      </c>
      <c r="H75" s="1">
        <f t="shared" si="54"/>
        <v>38307.33726851845</v>
      </c>
      <c r="I75">
        <f t="shared" si="55"/>
        <v>159.91184954098125</v>
      </c>
      <c r="J75">
        <f t="shared" si="60"/>
        <v>69</v>
      </c>
      <c r="K75">
        <f t="shared" si="41"/>
        <v>6.799999999999992</v>
      </c>
      <c r="L75" s="23">
        <f t="shared" si="46"/>
        <v>38307.33726851845</v>
      </c>
      <c r="M75" s="14">
        <f t="shared" si="56"/>
        <v>166.21184954098126</v>
      </c>
      <c r="N75" s="14">
        <f t="shared" si="57"/>
        <v>153.61184954098124</v>
      </c>
      <c r="O75" s="15">
        <f ca="1" t="shared" si="30"/>
        <v>2.8777135498222184</v>
      </c>
      <c r="P75" s="15">
        <f ca="1" t="shared" si="31"/>
        <v>2.3737135409038723</v>
      </c>
      <c r="Q75" s="15">
        <f ca="1" t="shared" si="32"/>
        <v>2.625713545363045</v>
      </c>
      <c r="R75" s="14" t="b">
        <f t="shared" si="28"/>
        <v>0</v>
      </c>
      <c r="S75" s="14">
        <f t="shared" si="27"/>
        <v>74</v>
      </c>
      <c r="T75" s="17">
        <f t="shared" si="58"/>
        <v>38307.33726851845</v>
      </c>
      <c r="U75" s="14">
        <f t="shared" si="47"/>
        <v>-999</v>
      </c>
      <c r="V75" s="17">
        <f t="shared" si="48"/>
        <v>38307.33721064808</v>
      </c>
      <c r="W75" s="14">
        <f t="shared" si="43"/>
        <v>139.96369637568696</v>
      </c>
      <c r="X75" s="19">
        <f t="shared" si="49"/>
        <v>68</v>
      </c>
      <c r="AB75" s="3">
        <f ca="1" t="shared" si="50"/>
        <v>159.91184954098125</v>
      </c>
      <c r="AC75" s="3">
        <f ca="1" t="shared" si="44"/>
        <v>138.05935299519084</v>
      </c>
      <c r="AD75">
        <f ca="1" t="shared" si="59"/>
        <v>96.73467018726872</v>
      </c>
    </row>
    <row r="76" spans="1:30" ht="12.75">
      <c r="A76" s="1">
        <f t="shared" si="40"/>
        <v>38307.33732638882</v>
      </c>
      <c r="B76" s="3">
        <f t="shared" si="45"/>
        <v>165.41961083380343</v>
      </c>
      <c r="C76" s="3">
        <f t="shared" si="25"/>
        <v>167.66961083380343</v>
      </c>
      <c r="D76" s="3">
        <f t="shared" si="26"/>
        <v>163.16961083380343</v>
      </c>
      <c r="E76" t="b">
        <f t="shared" si="51"/>
        <v>1</v>
      </c>
      <c r="F76" s="1">
        <f t="shared" si="52"/>
        <v>38307.33732638882</v>
      </c>
      <c r="G76">
        <f t="shared" si="53"/>
        <v>165.41961083380343</v>
      </c>
      <c r="H76" s="1">
        <f t="shared" si="54"/>
        <v>38307.33732638882</v>
      </c>
      <c r="I76">
        <f t="shared" si="55"/>
        <v>165.41961083380343</v>
      </c>
      <c r="J76">
        <f t="shared" si="60"/>
        <v>70</v>
      </c>
      <c r="K76">
        <f t="shared" si="41"/>
        <v>6.8999999999999915</v>
      </c>
      <c r="L76" s="23">
        <f t="shared" si="46"/>
        <v>38307.33732638882</v>
      </c>
      <c r="M76" s="14">
        <f t="shared" si="56"/>
        <v>171.71961083380344</v>
      </c>
      <c r="N76" s="14">
        <f t="shared" si="57"/>
        <v>159.11961083380342</v>
      </c>
      <c r="O76" s="15">
        <f ca="1" t="shared" si="30"/>
        <v>3.1755915020041487</v>
      </c>
      <c r="P76" s="15">
        <f ca="1" t="shared" si="31"/>
        <v>1.9155914797082838</v>
      </c>
      <c r="Q76" s="15">
        <f ca="1" t="shared" si="32"/>
        <v>2.5455914908562165</v>
      </c>
      <c r="R76" s="14" t="b">
        <f t="shared" si="28"/>
        <v>0</v>
      </c>
      <c r="S76" s="14">
        <f t="shared" si="27"/>
        <v>74</v>
      </c>
      <c r="T76" s="17">
        <f t="shared" si="58"/>
        <v>38307.33732638882</v>
      </c>
      <c r="U76" s="14">
        <f t="shared" si="47"/>
        <v>-999</v>
      </c>
      <c r="V76" s="17">
        <f t="shared" si="48"/>
        <v>38307.33721064808</v>
      </c>
      <c r="W76" s="14">
        <f t="shared" si="43"/>
        <v>139.96369637568696</v>
      </c>
      <c r="X76" s="19">
        <f t="shared" si="49"/>
        <v>68</v>
      </c>
      <c r="AB76" s="3">
        <f ca="1" t="shared" si="50"/>
        <v>165.41961083380343</v>
      </c>
      <c r="AC76" s="3">
        <f ca="1" t="shared" si="44"/>
        <v>148.971051879425</v>
      </c>
      <c r="AD76">
        <f ca="1" t="shared" si="59"/>
        <v>99.37479860036228</v>
      </c>
    </row>
    <row r="77" spans="1:30" ht="12.75">
      <c r="A77" s="1">
        <f t="shared" si="40"/>
        <v>38307.33738425919</v>
      </c>
      <c r="B77" s="3">
        <f t="shared" si="45"/>
        <v>174.96556904658314</v>
      </c>
      <c r="C77" s="3">
        <f t="shared" si="25"/>
        <v>177.21556904658314</v>
      </c>
      <c r="D77" s="3">
        <f t="shared" si="26"/>
        <v>172.71556904658314</v>
      </c>
      <c r="E77" t="b">
        <f t="shared" si="51"/>
        <v>1</v>
      </c>
      <c r="F77" s="1">
        <f t="shared" si="52"/>
        <v>38307.33738425919</v>
      </c>
      <c r="G77">
        <f t="shared" si="53"/>
        <v>174.96556904658314</v>
      </c>
      <c r="H77" s="1">
        <f t="shared" si="54"/>
        <v>38307.33738425919</v>
      </c>
      <c r="I77">
        <f t="shared" si="55"/>
        <v>174.96556904658314</v>
      </c>
      <c r="J77">
        <f t="shared" si="60"/>
        <v>71</v>
      </c>
      <c r="K77">
        <f t="shared" si="41"/>
        <v>6.999999999999991</v>
      </c>
      <c r="L77" s="23">
        <f t="shared" si="46"/>
        <v>38307.33738425919</v>
      </c>
      <c r="M77" s="14">
        <f t="shared" si="56"/>
        <v>181.26556904658315</v>
      </c>
      <c r="N77" s="14">
        <f t="shared" si="57"/>
        <v>168.66556904658313</v>
      </c>
      <c r="O77" s="15">
        <f ca="1" t="shared" si="30"/>
        <v>2.753458226782544</v>
      </c>
      <c r="P77" s="15">
        <f ca="1" t="shared" si="31"/>
        <v>1.913458211918634</v>
      </c>
      <c r="Q77" s="15">
        <f ca="1" t="shared" si="32"/>
        <v>2.333458219350589</v>
      </c>
      <c r="R77" s="14" t="b">
        <f t="shared" si="28"/>
        <v>0</v>
      </c>
      <c r="S77" s="14">
        <f t="shared" si="27"/>
        <v>74</v>
      </c>
      <c r="T77" s="17">
        <f t="shared" si="58"/>
        <v>38307.33738425919</v>
      </c>
      <c r="U77" s="14">
        <f t="shared" si="47"/>
        <v>-999</v>
      </c>
      <c r="V77" s="17">
        <f t="shared" si="48"/>
        <v>38307.33721064808</v>
      </c>
      <c r="W77" s="14">
        <f t="shared" si="43"/>
        <v>139.96369637568696</v>
      </c>
      <c r="X77" s="19">
        <f t="shared" si="49"/>
        <v>68</v>
      </c>
      <c r="AB77" s="3">
        <f ca="1" t="shared" si="50"/>
        <v>174.96556904658314</v>
      </c>
      <c r="AC77" s="3">
        <f ca="1" t="shared" si="44"/>
        <v>149.35230910794144</v>
      </c>
      <c r="AD77">
        <f ca="1" t="shared" si="59"/>
        <v>92.30317838261747</v>
      </c>
    </row>
    <row r="78" spans="1:30" ht="12.75">
      <c r="A78" s="1">
        <f t="shared" si="40"/>
        <v>38307.33744212956</v>
      </c>
      <c r="B78" s="3">
        <f t="shared" si="45"/>
        <v>178.27838895072296</v>
      </c>
      <c r="C78" s="3">
        <f aca="true" t="shared" si="61" ref="C78:C103">IF(E78,B78+$A$4,C77)</f>
        <v>180.52838895072296</v>
      </c>
      <c r="D78" s="3">
        <f aca="true" t="shared" si="62" ref="D78:D103">IF(E78,B78-$A$4,D77)</f>
        <v>176.02838895072296</v>
      </c>
      <c r="E78" t="b">
        <f t="shared" si="51"/>
        <v>1</v>
      </c>
      <c r="F78" s="1">
        <f t="shared" si="52"/>
        <v>38307.33744212956</v>
      </c>
      <c r="G78">
        <f t="shared" si="53"/>
        <v>178.27838895072296</v>
      </c>
      <c r="H78" s="1">
        <f t="shared" si="54"/>
        <v>38307.33744212956</v>
      </c>
      <c r="I78">
        <f t="shared" si="55"/>
        <v>178.27838895072296</v>
      </c>
      <c r="J78">
        <f t="shared" si="60"/>
        <v>72</v>
      </c>
      <c r="K78">
        <f t="shared" si="41"/>
        <v>7.099999999999991</v>
      </c>
      <c r="L78" s="23">
        <f t="shared" si="46"/>
        <v>38307.33744212956</v>
      </c>
      <c r="M78" s="14">
        <f t="shared" si="56"/>
        <v>184.57838895072297</v>
      </c>
      <c r="N78" s="14">
        <f t="shared" si="57"/>
        <v>171.97838895072294</v>
      </c>
      <c r="O78" s="15">
        <f ca="1" t="shared" si="30"/>
        <v>2.2307346682249376</v>
      </c>
      <c r="P78" s="15">
        <f ca="1" t="shared" si="31"/>
        <v>1.6007346570770051</v>
      </c>
      <c r="Q78" s="15">
        <f ca="1" t="shared" si="32"/>
        <v>1.9157346626509715</v>
      </c>
      <c r="R78" s="14" t="b">
        <f t="shared" si="28"/>
        <v>0</v>
      </c>
      <c r="S78" s="14">
        <f t="shared" si="27"/>
        <v>74</v>
      </c>
      <c r="T78" s="17">
        <f t="shared" si="58"/>
        <v>38307.33744212956</v>
      </c>
      <c r="U78" s="14">
        <f t="shared" si="47"/>
        <v>-999</v>
      </c>
      <c r="V78" s="17">
        <f t="shared" si="48"/>
        <v>38307.33721064808</v>
      </c>
      <c r="W78" s="14">
        <f t="shared" si="43"/>
        <v>139.96369637568696</v>
      </c>
      <c r="X78" s="19">
        <f t="shared" si="49"/>
        <v>68</v>
      </c>
      <c r="AB78" s="3">
        <f ca="1" t="shared" si="50"/>
        <v>178.27838895072296</v>
      </c>
      <c r="AC78" s="3">
        <f ca="1" t="shared" si="44"/>
        <v>138.85175485189163</v>
      </c>
      <c r="AD78">
        <f ca="1" t="shared" si="59"/>
        <v>96.29942427765153</v>
      </c>
    </row>
    <row r="79" spans="1:30" ht="12.75">
      <c r="A79" s="1">
        <f t="shared" si="40"/>
        <v>38307.33749999993</v>
      </c>
      <c r="B79" s="3">
        <f t="shared" si="45"/>
        <v>190.69597440169915</v>
      </c>
      <c r="C79" s="3">
        <f t="shared" si="61"/>
        <v>192.94597440169915</v>
      </c>
      <c r="D79" s="3">
        <f t="shared" si="62"/>
        <v>188.44597440169915</v>
      </c>
      <c r="E79" t="b">
        <f t="shared" si="51"/>
        <v>1</v>
      </c>
      <c r="F79" s="1">
        <f t="shared" si="52"/>
        <v>38307.33749999993</v>
      </c>
      <c r="G79">
        <f t="shared" si="53"/>
        <v>190.69597440169915</v>
      </c>
      <c r="H79" s="1">
        <f t="shared" si="54"/>
        <v>38307.33749999993</v>
      </c>
      <c r="I79">
        <f t="shared" si="55"/>
        <v>190.69597440169915</v>
      </c>
      <c r="J79">
        <f t="shared" si="60"/>
        <v>73</v>
      </c>
      <c r="K79">
        <f t="shared" si="41"/>
        <v>7.19999999999999</v>
      </c>
      <c r="L79" s="23">
        <f t="shared" si="46"/>
        <v>38307.33749999993</v>
      </c>
      <c r="M79" s="14">
        <f t="shared" si="56"/>
        <v>196.99597440169916</v>
      </c>
      <c r="N79" s="14">
        <f t="shared" si="57"/>
        <v>184.39597440169914</v>
      </c>
      <c r="O79" s="15">
        <f ca="1" t="shared" si="30"/>
        <v>2.281291161408229</v>
      </c>
      <c r="P79" s="15">
        <f ca="1" t="shared" si="31"/>
        <v>1.777291152489883</v>
      </c>
      <c r="Q79" s="15">
        <f ca="1" t="shared" si="32"/>
        <v>2.0292911569490557</v>
      </c>
      <c r="R79" s="14" t="b">
        <f t="shared" si="28"/>
        <v>0</v>
      </c>
      <c r="S79" s="14">
        <f t="shared" si="27"/>
        <v>74</v>
      </c>
      <c r="T79" s="17">
        <f t="shared" si="58"/>
        <v>38307.33749999993</v>
      </c>
      <c r="U79" s="14">
        <f t="shared" si="47"/>
        <v>-999</v>
      </c>
      <c r="V79" s="17">
        <f t="shared" si="48"/>
        <v>38307.33721064808</v>
      </c>
      <c r="W79" s="14">
        <f t="shared" si="43"/>
        <v>139.96369637568696</v>
      </c>
      <c r="X79" s="19">
        <f t="shared" si="49"/>
        <v>68</v>
      </c>
      <c r="AB79" s="3">
        <f ca="1" t="shared" si="50"/>
        <v>190.69597440169915</v>
      </c>
      <c r="AC79" s="3">
        <f ca="1" t="shared" si="44"/>
        <v>135.46755199711646</v>
      </c>
      <c r="AD79">
        <f ca="1" t="shared" si="59"/>
        <v>96.77269986109323</v>
      </c>
    </row>
    <row r="80" spans="1:30" ht="12.75">
      <c r="A80" s="1">
        <f t="shared" si="40"/>
        <v>38307.3375578703</v>
      </c>
      <c r="B80" s="3">
        <f t="shared" si="45"/>
        <v>190.3151036688006</v>
      </c>
      <c r="C80" s="3">
        <f t="shared" si="61"/>
        <v>192.94597440169915</v>
      </c>
      <c r="D80" s="3">
        <f t="shared" si="62"/>
        <v>188.44597440169915</v>
      </c>
      <c r="E80" t="b">
        <f t="shared" si="51"/>
        <v>0</v>
      </c>
      <c r="F80" s="1">
        <f t="shared" si="52"/>
        <v>38307.3375578703</v>
      </c>
      <c r="G80">
        <f t="shared" si="53"/>
        <v>-999</v>
      </c>
      <c r="H80" s="1">
        <f t="shared" si="54"/>
        <v>38307.33749999993</v>
      </c>
      <c r="I80">
        <f t="shared" si="55"/>
        <v>190.69597440169915</v>
      </c>
      <c r="J80">
        <f t="shared" si="60"/>
        <v>73</v>
      </c>
      <c r="K80">
        <f t="shared" si="41"/>
        <v>7.29999999999999</v>
      </c>
      <c r="L80" s="23">
        <f t="shared" si="46"/>
        <v>38307.33749999993</v>
      </c>
      <c r="M80" s="14">
        <f t="shared" si="56"/>
        <v>196.99597440169916</v>
      </c>
      <c r="N80" s="14">
        <f t="shared" si="57"/>
        <v>184.39597440169914</v>
      </c>
      <c r="O80" s="15">
        <f ca="1" t="shared" si="30"/>
        <v>2.281291161408229</v>
      </c>
      <c r="P80" s="15">
        <f ca="1" t="shared" si="31"/>
        <v>1.777291152489883</v>
      </c>
      <c r="Q80" s="15">
        <f ca="1" t="shared" si="32"/>
        <v>2.0292911569490557</v>
      </c>
      <c r="R80" s="14" t="b">
        <f t="shared" si="28"/>
        <v>0</v>
      </c>
      <c r="S80" s="14">
        <f t="shared" si="27"/>
        <v>74</v>
      </c>
      <c r="T80" s="17">
        <f t="shared" si="58"/>
        <v>38307.33749999993</v>
      </c>
      <c r="U80" s="14">
        <f t="shared" si="47"/>
        <v>-999</v>
      </c>
      <c r="V80" s="17">
        <f t="shared" si="48"/>
        <v>38307.33721064808</v>
      </c>
      <c r="W80" s="14">
        <f t="shared" si="43"/>
        <v>139.96369637568696</v>
      </c>
      <c r="X80" s="19">
        <f t="shared" si="49"/>
        <v>68</v>
      </c>
      <c r="AB80" s="3">
        <f ca="1" t="shared" si="50"/>
        <v>190.3151036688006</v>
      </c>
      <c r="AC80" s="3">
        <f ca="1" t="shared" si="44"/>
        <v>147.5273585369803</v>
      </c>
      <c r="AD80">
        <f ca="1" t="shared" si="59"/>
        <v>96.59803044956521</v>
      </c>
    </row>
    <row r="81" spans="1:30" ht="12.75">
      <c r="A81" s="1">
        <f t="shared" si="40"/>
        <v>38307.33761574067</v>
      </c>
      <c r="B81" s="3">
        <f t="shared" si="45"/>
        <v>203.3356249615187</v>
      </c>
      <c r="C81" s="3">
        <f t="shared" si="61"/>
        <v>205.5856249615187</v>
      </c>
      <c r="D81" s="3">
        <f t="shared" si="62"/>
        <v>201.0856249615187</v>
      </c>
      <c r="E81" t="b">
        <f t="shared" si="51"/>
        <v>1</v>
      </c>
      <c r="F81" s="1">
        <f t="shared" si="52"/>
        <v>38307.33761574067</v>
      </c>
      <c r="G81">
        <f t="shared" si="53"/>
        <v>203.3356249615187</v>
      </c>
      <c r="H81" s="1">
        <f t="shared" si="54"/>
        <v>38307.33761574067</v>
      </c>
      <c r="I81">
        <f t="shared" si="55"/>
        <v>203.3356249615187</v>
      </c>
      <c r="J81">
        <f t="shared" si="60"/>
        <v>75</v>
      </c>
      <c r="K81">
        <f t="shared" si="41"/>
        <v>7.39999999999999</v>
      </c>
      <c r="L81" s="23">
        <f t="shared" si="46"/>
        <v>38307.33761574067</v>
      </c>
      <c r="M81" s="14">
        <f t="shared" si="56"/>
        <v>209.63562496151872</v>
      </c>
      <c r="N81" s="14">
        <f t="shared" si="57"/>
        <v>197.0356249615187</v>
      </c>
      <c r="O81" s="15">
        <f ca="1" t="shared" si="30"/>
        <v>1.990626566248158</v>
      </c>
      <c r="P81" s="15">
        <f ca="1" t="shared" si="31"/>
        <v>1.6306265598779108</v>
      </c>
      <c r="Q81" s="15">
        <f ca="1" t="shared" si="32"/>
        <v>1.8106265630630345</v>
      </c>
      <c r="R81" s="14" t="b">
        <f t="shared" si="28"/>
        <v>0</v>
      </c>
      <c r="S81" s="14">
        <f aca="true" t="shared" si="63" ref="S81:S103">IF(R80,ROW(R80),S80)</f>
        <v>74</v>
      </c>
      <c r="T81" s="17">
        <f t="shared" si="58"/>
        <v>38307.33761574067</v>
      </c>
      <c r="U81" s="14">
        <f t="shared" si="47"/>
        <v>-999</v>
      </c>
      <c r="V81" s="17">
        <f t="shared" si="48"/>
        <v>38307.33721064808</v>
      </c>
      <c r="W81" s="14">
        <f t="shared" si="43"/>
        <v>139.96369637568696</v>
      </c>
      <c r="X81" s="19">
        <f t="shared" si="49"/>
        <v>68</v>
      </c>
      <c r="AB81" s="3">
        <f ca="1" t="shared" si="50"/>
        <v>203.3356249615187</v>
      </c>
      <c r="AC81" s="3">
        <f ca="1" t="shared" si="44"/>
        <v>140.72556868574475</v>
      </c>
      <c r="AD81">
        <f ca="1" t="shared" si="59"/>
        <v>99.5340106616405</v>
      </c>
    </row>
    <row r="82" spans="1:30" ht="12.75">
      <c r="A82" s="1">
        <f t="shared" si="40"/>
        <v>38307.33767361104</v>
      </c>
      <c r="B82" s="3">
        <f t="shared" si="45"/>
        <v>206.4553525667213</v>
      </c>
      <c r="C82" s="3">
        <f t="shared" si="61"/>
        <v>208.7053525667213</v>
      </c>
      <c r="D82" s="3">
        <f t="shared" si="62"/>
        <v>204.2053525667213</v>
      </c>
      <c r="E82" t="b">
        <f t="shared" si="51"/>
        <v>1</v>
      </c>
      <c r="F82" s="1">
        <f t="shared" si="52"/>
        <v>38307.33767361104</v>
      </c>
      <c r="G82">
        <f t="shared" si="53"/>
        <v>206.4553525667213</v>
      </c>
      <c r="H82" s="1">
        <f t="shared" si="54"/>
        <v>38307.33767361104</v>
      </c>
      <c r="I82">
        <f t="shared" si="55"/>
        <v>206.4553525667213</v>
      </c>
      <c r="J82">
        <f t="shared" si="60"/>
        <v>76</v>
      </c>
      <c r="K82">
        <f t="shared" si="41"/>
        <v>7.499999999999989</v>
      </c>
      <c r="L82" s="23">
        <f t="shared" si="46"/>
        <v>38307.33767361104</v>
      </c>
      <c r="M82" s="14">
        <f t="shared" si="56"/>
        <v>212.7553525667213</v>
      </c>
      <c r="N82" s="14">
        <f t="shared" si="57"/>
        <v>200.1553525667213</v>
      </c>
      <c r="O82" s="15">
        <f ca="1" t="shared" si="30"/>
        <v>1.8197914369773027</v>
      </c>
      <c r="P82" s="15">
        <f ca="1" t="shared" si="31"/>
        <v>1.5047914314033366</v>
      </c>
      <c r="Q82" s="15">
        <f ca="1" t="shared" si="32"/>
        <v>1.6622914341903197</v>
      </c>
      <c r="R82" s="14" t="b">
        <f t="shared" si="28"/>
        <v>0</v>
      </c>
      <c r="S82" s="14">
        <f t="shared" si="63"/>
        <v>74</v>
      </c>
      <c r="T82" s="17">
        <f t="shared" si="58"/>
        <v>38307.33767361104</v>
      </c>
      <c r="U82" s="14">
        <f t="shared" si="47"/>
        <v>-999</v>
      </c>
      <c r="V82" s="17">
        <f t="shared" si="48"/>
        <v>38307.33721064808</v>
      </c>
      <c r="W82" s="14">
        <f t="shared" si="43"/>
        <v>139.96369637568696</v>
      </c>
      <c r="X82" s="19">
        <f t="shared" si="49"/>
        <v>68</v>
      </c>
      <c r="AB82" s="3">
        <f ca="1" t="shared" si="50"/>
        <v>206.4553525667213</v>
      </c>
      <c r="AC82" s="3">
        <f ca="1">($C$4-$B$4)/2+RAND()*$D$4/100*($C$4-$B$4)*2-45</f>
        <v>49.2399255673151</v>
      </c>
      <c r="AD82">
        <f ca="1" t="shared" si="59"/>
        <v>93.34902913304032</v>
      </c>
    </row>
    <row r="83" spans="1:30" ht="12.75">
      <c r="A83" s="1">
        <f t="shared" si="40"/>
        <v>38307.337731481406</v>
      </c>
      <c r="B83" s="3">
        <f t="shared" si="45"/>
        <v>214.93615164751398</v>
      </c>
      <c r="C83" s="3">
        <f t="shared" si="61"/>
        <v>217.18615164751398</v>
      </c>
      <c r="D83" s="3">
        <f t="shared" si="62"/>
        <v>212.68615164751398</v>
      </c>
      <c r="E83" t="b">
        <f t="shared" si="51"/>
        <v>1</v>
      </c>
      <c r="F83" s="1">
        <f t="shared" si="52"/>
        <v>38307.337731481406</v>
      </c>
      <c r="G83">
        <f t="shared" si="53"/>
        <v>214.93615164751398</v>
      </c>
      <c r="H83" s="1">
        <f t="shared" si="54"/>
        <v>38307.337731481406</v>
      </c>
      <c r="I83">
        <f t="shared" si="55"/>
        <v>214.93615164751398</v>
      </c>
      <c r="J83">
        <f t="shared" si="60"/>
        <v>77</v>
      </c>
      <c r="K83">
        <f t="shared" si="41"/>
        <v>7.599999999999989</v>
      </c>
      <c r="L83" s="23">
        <f t="shared" si="46"/>
        <v>38307.337731481406</v>
      </c>
      <c r="M83" s="14">
        <f t="shared" si="56"/>
        <v>221.236151647514</v>
      </c>
      <c r="N83" s="14">
        <f t="shared" si="57"/>
        <v>208.63615164751397</v>
      </c>
      <c r="O83" s="15">
        <f ca="1" t="shared" si="30"/>
        <v>1.8060545935545251</v>
      </c>
      <c r="P83" s="15">
        <f ca="1" t="shared" si="31"/>
        <v>1.5260545885998884</v>
      </c>
      <c r="Q83" s="15">
        <f ca="1" t="shared" si="32"/>
        <v>1.6660545910772067</v>
      </c>
      <c r="R83" s="14" t="b">
        <f t="shared" si="28"/>
        <v>1</v>
      </c>
      <c r="S83" s="14">
        <f t="shared" si="63"/>
        <v>74</v>
      </c>
      <c r="T83" s="17">
        <f t="shared" si="58"/>
        <v>38307.337731481406</v>
      </c>
      <c r="U83" s="14">
        <f t="shared" si="47"/>
        <v>214.93615164751398</v>
      </c>
      <c r="V83" s="17">
        <f t="shared" si="48"/>
        <v>38307.337731481406</v>
      </c>
      <c r="W83" s="14">
        <f t="shared" si="43"/>
        <v>214.93615164751398</v>
      </c>
      <c r="X83" s="19">
        <f t="shared" si="49"/>
        <v>77</v>
      </c>
      <c r="AB83" s="3">
        <f ca="1" t="shared" si="50"/>
        <v>214.93615164751398</v>
      </c>
      <c r="AC83" s="3">
        <f aca="true" ca="1" t="shared" si="64" ref="AC83:AC94">($C$4-$B$4)/2+RAND()*$D$4/100*($C$4-$B$4)*2-45</f>
        <v>56.39806325061741</v>
      </c>
      <c r="AD83">
        <f ca="1" t="shared" si="59"/>
        <v>97.50303657629935</v>
      </c>
    </row>
    <row r="84" spans="1:30" ht="12.75">
      <c r="A84" s="1">
        <f t="shared" si="40"/>
        <v>38307.337789351775</v>
      </c>
      <c r="B84" s="3">
        <f t="shared" si="45"/>
        <v>210.6740159758939</v>
      </c>
      <c r="C84" s="3">
        <f t="shared" si="61"/>
        <v>212.9240159758939</v>
      </c>
      <c r="D84" s="3">
        <f t="shared" si="62"/>
        <v>208.4240159758939</v>
      </c>
      <c r="E84" t="b">
        <f t="shared" si="51"/>
        <v>1</v>
      </c>
      <c r="F84" s="1">
        <f t="shared" si="52"/>
        <v>38307.337789351775</v>
      </c>
      <c r="G84">
        <f t="shared" si="53"/>
        <v>210.6740159758939</v>
      </c>
      <c r="H84" s="1">
        <f t="shared" si="54"/>
        <v>38307.337789351775</v>
      </c>
      <c r="I84">
        <f t="shared" si="55"/>
        <v>210.6740159758939</v>
      </c>
      <c r="J84">
        <f t="shared" si="60"/>
        <v>78</v>
      </c>
      <c r="K84">
        <f t="shared" si="41"/>
        <v>7.699999999999989</v>
      </c>
      <c r="L84" s="23">
        <f t="shared" si="46"/>
        <v>38307.337789351775</v>
      </c>
      <c r="M84" s="14">
        <f t="shared" si="56"/>
        <v>216.9740159758939</v>
      </c>
      <c r="N84" s="14">
        <f t="shared" si="57"/>
        <v>204.37401597589388</v>
      </c>
      <c r="O84" s="15">
        <f ca="1" t="shared" si="30"/>
        <v>1.54020641925829</v>
      </c>
      <c r="P84" s="15">
        <f ca="1" t="shared" si="31"/>
        <v>1.288206414799117</v>
      </c>
      <c r="Q84" s="15">
        <f ca="1" t="shared" si="32"/>
        <v>1.4142064170287034</v>
      </c>
      <c r="R84" s="14" t="b">
        <f aca="true" t="shared" si="65" ref="R84:R103">OR(Q85&gt;O84,Q85&lt;P84)</f>
        <v>1</v>
      </c>
      <c r="S84" s="14">
        <f t="shared" si="63"/>
        <v>83</v>
      </c>
      <c r="T84" s="17">
        <f t="shared" si="58"/>
        <v>38307.337789351775</v>
      </c>
      <c r="U84" s="14">
        <f t="shared" si="47"/>
        <v>210.6740159758939</v>
      </c>
      <c r="V84" s="17">
        <f t="shared" si="48"/>
        <v>38307.337789351775</v>
      </c>
      <c r="W84" s="14">
        <f t="shared" si="43"/>
        <v>210.6740159758939</v>
      </c>
      <c r="X84" s="19">
        <f t="shared" si="49"/>
        <v>78</v>
      </c>
      <c r="AB84" s="3">
        <f ca="1" t="shared" si="50"/>
        <v>210.6740159758939</v>
      </c>
      <c r="AC84" s="3">
        <f ca="1" t="shared" si="64"/>
        <v>51.64244669566442</v>
      </c>
      <c r="AD84">
        <f ca="1" t="shared" si="59"/>
        <v>93.52172135822747</v>
      </c>
    </row>
    <row r="85" spans="1:30" ht="12.75">
      <c r="A85" s="1">
        <f t="shared" si="40"/>
        <v>38307.337847222145</v>
      </c>
      <c r="B85" s="3">
        <f t="shared" si="45"/>
        <v>207.6599151117613</v>
      </c>
      <c r="C85" s="3">
        <f t="shared" si="61"/>
        <v>209.9099151117613</v>
      </c>
      <c r="D85" s="3">
        <f t="shared" si="62"/>
        <v>205.4099151117613</v>
      </c>
      <c r="E85" t="b">
        <f t="shared" si="51"/>
        <v>1</v>
      </c>
      <c r="F85" s="1">
        <f t="shared" si="52"/>
        <v>38307.337847222145</v>
      </c>
      <c r="G85">
        <f t="shared" si="53"/>
        <v>207.6599151117613</v>
      </c>
      <c r="H85" s="1">
        <f t="shared" si="54"/>
        <v>38307.337847222145</v>
      </c>
      <c r="I85">
        <f t="shared" si="55"/>
        <v>207.6599151117613</v>
      </c>
      <c r="J85">
        <f t="shared" si="60"/>
        <v>79</v>
      </c>
      <c r="K85">
        <f t="shared" si="41"/>
        <v>7.799999999999988</v>
      </c>
      <c r="L85" s="23">
        <f t="shared" si="46"/>
        <v>38307.337847222145</v>
      </c>
      <c r="M85" s="14">
        <f t="shared" si="56"/>
        <v>213.95991511176132</v>
      </c>
      <c r="N85" s="14">
        <f t="shared" si="57"/>
        <v>201.3599151117613</v>
      </c>
      <c r="O85" s="15">
        <f ca="1" t="shared" si="30"/>
        <v>-0.09762365530272936</v>
      </c>
      <c r="P85" s="15">
        <f ca="1" t="shared" si="31"/>
        <v>-1.3576236775985944</v>
      </c>
      <c r="Q85" s="15">
        <f ca="1" t="shared" si="32"/>
        <v>-0.7276236664506619</v>
      </c>
      <c r="R85" s="14" t="b">
        <f t="shared" si="65"/>
        <v>1</v>
      </c>
      <c r="S85" s="14">
        <f t="shared" si="63"/>
        <v>84</v>
      </c>
      <c r="T85" s="17">
        <f t="shared" si="58"/>
        <v>38307.337847222145</v>
      </c>
      <c r="U85" s="14">
        <f t="shared" si="47"/>
        <v>207.6599151117613</v>
      </c>
      <c r="V85" s="17">
        <f t="shared" si="48"/>
        <v>38307.337847222145</v>
      </c>
      <c r="W85" s="14">
        <f t="shared" si="43"/>
        <v>207.6599151117613</v>
      </c>
      <c r="X85" s="19">
        <f t="shared" si="49"/>
        <v>79</v>
      </c>
      <c r="AB85" s="3">
        <f ca="1" t="shared" si="50"/>
        <v>207.6599151117613</v>
      </c>
      <c r="AC85" s="3">
        <f ca="1" t="shared" si="64"/>
        <v>58.85568540366374</v>
      </c>
      <c r="AD85">
        <f ca="1" t="shared" si="59"/>
        <v>94.64504405362217</v>
      </c>
    </row>
    <row r="86" spans="1:30" ht="12.75">
      <c r="A86" s="1">
        <f t="shared" si="40"/>
        <v>38307.337905092514</v>
      </c>
      <c r="B86" s="3">
        <f t="shared" si="45"/>
        <v>216.70519365869393</v>
      </c>
      <c r="C86" s="3">
        <f t="shared" si="61"/>
        <v>218.95519365869393</v>
      </c>
      <c r="D86" s="3">
        <f t="shared" si="62"/>
        <v>214.45519365869393</v>
      </c>
      <c r="E86" t="b">
        <f t="shared" si="51"/>
        <v>1</v>
      </c>
      <c r="F86" s="1">
        <f t="shared" si="52"/>
        <v>38307.337905092514</v>
      </c>
      <c r="G86">
        <f t="shared" si="53"/>
        <v>216.70519365869393</v>
      </c>
      <c r="H86" s="1">
        <f t="shared" si="54"/>
        <v>38307.337905092514</v>
      </c>
      <c r="I86">
        <f t="shared" si="55"/>
        <v>216.70519365869393</v>
      </c>
      <c r="J86">
        <f t="shared" si="60"/>
        <v>80</v>
      </c>
      <c r="K86">
        <f t="shared" si="41"/>
        <v>7.899999999999988</v>
      </c>
      <c r="L86" s="23">
        <f t="shared" si="46"/>
        <v>38307.337905092514</v>
      </c>
      <c r="M86" s="14">
        <f t="shared" si="56"/>
        <v>223.00519365869394</v>
      </c>
      <c r="N86" s="14">
        <f t="shared" si="57"/>
        <v>210.40519365869392</v>
      </c>
      <c r="O86" s="15">
        <f ca="1" t="shared" si="30"/>
        <v>1.2331177901001829</v>
      </c>
      <c r="P86" s="15">
        <f ca="1" t="shared" si="31"/>
        <v>-0.026882232195682226</v>
      </c>
      <c r="Q86" s="15">
        <f ca="1" t="shared" si="32"/>
        <v>0.6031177789522503</v>
      </c>
      <c r="R86" s="14" t="b">
        <f t="shared" si="65"/>
        <v>1</v>
      </c>
      <c r="S86" s="14">
        <f t="shared" si="63"/>
        <v>85</v>
      </c>
      <c r="T86" s="17">
        <f t="shared" si="58"/>
        <v>38307.337905092514</v>
      </c>
      <c r="U86" s="14">
        <f t="shared" si="47"/>
        <v>216.70519365869393</v>
      </c>
      <c r="V86" s="17">
        <f t="shared" si="48"/>
        <v>38307.337905092514</v>
      </c>
      <c r="W86" s="14">
        <f t="shared" si="43"/>
        <v>216.70519365869393</v>
      </c>
      <c r="X86" s="19">
        <f t="shared" si="49"/>
        <v>80</v>
      </c>
      <c r="AB86" s="3">
        <f ca="1" t="shared" si="50"/>
        <v>216.70519365869393</v>
      </c>
      <c r="AC86" s="3">
        <f ca="1" t="shared" si="64"/>
        <v>46.839697252002026</v>
      </c>
      <c r="AD86">
        <f ca="1" t="shared" si="59"/>
        <v>99.1897018572096</v>
      </c>
    </row>
    <row r="87" spans="1:30" ht="12.75">
      <c r="A87" s="1">
        <f t="shared" si="40"/>
        <v>38307.33796296288</v>
      </c>
      <c r="B87" s="3">
        <f t="shared" si="45"/>
        <v>206.9026203236495</v>
      </c>
      <c r="C87" s="3">
        <f t="shared" si="61"/>
        <v>209.1526203236495</v>
      </c>
      <c r="D87" s="3">
        <f t="shared" si="62"/>
        <v>204.6526203236495</v>
      </c>
      <c r="E87" t="b">
        <f t="shared" si="51"/>
        <v>1</v>
      </c>
      <c r="F87" s="1">
        <f t="shared" si="52"/>
        <v>38307.33796296288</v>
      </c>
      <c r="G87">
        <f t="shared" si="53"/>
        <v>206.9026203236495</v>
      </c>
      <c r="H87" s="1">
        <f t="shared" si="54"/>
        <v>38307.33796296288</v>
      </c>
      <c r="I87">
        <f t="shared" si="55"/>
        <v>206.9026203236495</v>
      </c>
      <c r="J87">
        <f t="shared" si="60"/>
        <v>81</v>
      </c>
      <c r="K87">
        <f t="shared" si="41"/>
        <v>7.999999999999988</v>
      </c>
      <c r="L87" s="23">
        <f t="shared" si="46"/>
        <v>38307.33796296288</v>
      </c>
      <c r="M87" s="14">
        <f t="shared" si="56"/>
        <v>213.2026203236495</v>
      </c>
      <c r="N87" s="14">
        <f t="shared" si="57"/>
        <v>200.6026203236495</v>
      </c>
      <c r="O87" s="15">
        <f aca="true" ca="1" t="shared" si="66" ref="O87:O103">IF(E87,(M87-INDIRECT("I"&amp;TEXT(S86,"#")))/((L87-INDIRECT("L"&amp;TEXT(S86,"#")))*86400),O86)</f>
        <v>0.554270530996709</v>
      </c>
      <c r="P87" s="15">
        <f aca="true" ca="1" t="shared" si="67" ref="P87:P103">IF(E87,(N87-INDIRECT("I"&amp;TEXT(S86,"#")))/((L87-INDIRECT("L"&amp;TEXT(S86,"#")))*86400),P86)</f>
        <v>-0.7057294912991562</v>
      </c>
      <c r="Q87" s="15">
        <f aca="true" ca="1" t="shared" si="68" ref="Q87:Q103">IF(E87,(I87-INDIRECT("I"&amp;TEXT(S86,"#")))/((L87-INDIRECT("L"&amp;TEXT(S86,"#")))*86400),Q86)</f>
        <v>-0.0757294801512236</v>
      </c>
      <c r="R87" s="14" t="b">
        <f t="shared" si="65"/>
        <v>0</v>
      </c>
      <c r="S87" s="14">
        <f t="shared" si="63"/>
        <v>86</v>
      </c>
      <c r="T87" s="17">
        <f t="shared" si="58"/>
        <v>38307.33796296288</v>
      </c>
      <c r="U87" s="14">
        <f t="shared" si="47"/>
        <v>-999</v>
      </c>
      <c r="V87" s="17">
        <f t="shared" si="48"/>
        <v>38307.337905092514</v>
      </c>
      <c r="W87" s="14">
        <f t="shared" si="43"/>
        <v>216.70519365869393</v>
      </c>
      <c r="X87" s="19">
        <f t="shared" si="49"/>
        <v>80</v>
      </c>
      <c r="AB87" s="3">
        <f ca="1" t="shared" si="50"/>
        <v>206.9026203236495</v>
      </c>
      <c r="AC87" s="3">
        <f ca="1" t="shared" si="64"/>
        <v>48.38264077035761</v>
      </c>
      <c r="AD87">
        <f ca="1" t="shared" si="59"/>
        <v>103.23914365681564</v>
      </c>
    </row>
    <row r="88" spans="1:30" ht="12.75">
      <c r="A88" s="1">
        <f t="shared" si="40"/>
        <v>38307.33802083325</v>
      </c>
      <c r="B88" s="3">
        <f t="shared" si="45"/>
        <v>206.90810112839716</v>
      </c>
      <c r="C88" s="3">
        <f t="shared" si="61"/>
        <v>209.1526203236495</v>
      </c>
      <c r="D88" s="3">
        <f t="shared" si="62"/>
        <v>204.6526203236495</v>
      </c>
      <c r="E88" t="b">
        <f t="shared" si="51"/>
        <v>0</v>
      </c>
      <c r="F88" s="1">
        <f t="shared" si="52"/>
        <v>38307.33802083325</v>
      </c>
      <c r="G88">
        <f t="shared" si="53"/>
        <v>-999</v>
      </c>
      <c r="H88" s="1">
        <f t="shared" si="54"/>
        <v>38307.33796296288</v>
      </c>
      <c r="I88">
        <f t="shared" si="55"/>
        <v>206.9026203236495</v>
      </c>
      <c r="J88">
        <f t="shared" si="60"/>
        <v>81</v>
      </c>
      <c r="K88">
        <f t="shared" si="41"/>
        <v>8.099999999999987</v>
      </c>
      <c r="L88" s="23">
        <f t="shared" si="46"/>
        <v>38307.33796296288</v>
      </c>
      <c r="M88" s="14">
        <f t="shared" si="56"/>
        <v>213.2026203236495</v>
      </c>
      <c r="N88" s="14">
        <f t="shared" si="57"/>
        <v>200.6026203236495</v>
      </c>
      <c r="O88" s="15">
        <f ca="1" t="shared" si="66"/>
        <v>0.554270530996709</v>
      </c>
      <c r="P88" s="15">
        <f ca="1" t="shared" si="67"/>
        <v>-0.7057294912991562</v>
      </c>
      <c r="Q88" s="15">
        <f ca="1" t="shared" si="68"/>
        <v>-0.0757294801512236</v>
      </c>
      <c r="R88" s="14" t="b">
        <f t="shared" si="65"/>
        <v>1</v>
      </c>
      <c r="S88" s="14">
        <f t="shared" si="63"/>
        <v>86</v>
      </c>
      <c r="T88" s="17">
        <f t="shared" si="58"/>
        <v>38307.33796296288</v>
      </c>
      <c r="U88" s="14">
        <f t="shared" si="47"/>
        <v>206.9026203236495</v>
      </c>
      <c r="V88" s="17">
        <f t="shared" si="48"/>
        <v>38307.33796296288</v>
      </c>
      <c r="W88" s="14">
        <f t="shared" si="43"/>
        <v>206.9026203236495</v>
      </c>
      <c r="X88" s="19">
        <f t="shared" si="49"/>
        <v>82</v>
      </c>
      <c r="AB88" s="3">
        <f ca="1" t="shared" si="50"/>
        <v>206.90810112839716</v>
      </c>
      <c r="AC88" s="3">
        <f ca="1" t="shared" si="64"/>
        <v>57.67052364316277</v>
      </c>
      <c r="AD88">
        <f ca="1" t="shared" si="59"/>
        <v>103.83774527801518</v>
      </c>
    </row>
    <row r="89" spans="1:30" ht="12.75">
      <c r="A89" s="1">
        <f t="shared" si="40"/>
        <v>38307.33807870362</v>
      </c>
      <c r="B89" s="3">
        <f t="shared" si="45"/>
        <v>203.36659434360124</v>
      </c>
      <c r="C89" s="3">
        <f t="shared" si="61"/>
        <v>205.61659434360124</v>
      </c>
      <c r="D89" s="3">
        <f t="shared" si="62"/>
        <v>201.11659434360124</v>
      </c>
      <c r="E89" t="b">
        <f t="shared" si="51"/>
        <v>1</v>
      </c>
      <c r="F89" s="1">
        <f t="shared" si="52"/>
        <v>38307.33807870362</v>
      </c>
      <c r="G89">
        <f t="shared" si="53"/>
        <v>203.36659434360124</v>
      </c>
      <c r="H89" s="1">
        <f t="shared" si="54"/>
        <v>38307.33807870362</v>
      </c>
      <c r="I89">
        <f t="shared" si="55"/>
        <v>203.36659434360124</v>
      </c>
      <c r="J89">
        <f t="shared" si="60"/>
        <v>83</v>
      </c>
      <c r="K89">
        <f t="shared" si="41"/>
        <v>8.199999999999987</v>
      </c>
      <c r="L89" s="23">
        <f t="shared" si="46"/>
        <v>38307.33807870362</v>
      </c>
      <c r="M89" s="14">
        <f t="shared" si="56"/>
        <v>209.66659434360125</v>
      </c>
      <c r="N89" s="14">
        <f t="shared" si="57"/>
        <v>197.06659434360122</v>
      </c>
      <c r="O89" s="15">
        <f ca="1" t="shared" si="66"/>
        <v>-0.4692399626427738</v>
      </c>
      <c r="P89" s="15">
        <f ca="1" t="shared" si="67"/>
        <v>-1.3092399775066839</v>
      </c>
      <c r="Q89" s="15">
        <f ca="1" t="shared" si="68"/>
        <v>-0.8892399700747288</v>
      </c>
      <c r="R89" s="14" t="b">
        <f t="shared" si="65"/>
        <v>0</v>
      </c>
      <c r="S89" s="14">
        <f t="shared" si="63"/>
        <v>88</v>
      </c>
      <c r="T89" s="17">
        <f t="shared" si="58"/>
        <v>38307.33807870362</v>
      </c>
      <c r="U89" s="14">
        <f t="shared" si="47"/>
        <v>-999</v>
      </c>
      <c r="V89" s="17">
        <f t="shared" si="48"/>
        <v>38307.33796296288</v>
      </c>
      <c r="W89" s="14">
        <f t="shared" si="43"/>
        <v>206.9026203236495</v>
      </c>
      <c r="X89" s="19">
        <f t="shared" si="49"/>
        <v>82</v>
      </c>
      <c r="AB89" s="3">
        <f ca="1" t="shared" si="50"/>
        <v>203.36659434360124</v>
      </c>
      <c r="AC89" s="3">
        <f ca="1" t="shared" si="64"/>
        <v>48.7788031331756</v>
      </c>
      <c r="AD89">
        <f ca="1" t="shared" si="59"/>
        <v>94.07639893578742</v>
      </c>
    </row>
    <row r="90" spans="1:30" ht="12.75">
      <c r="A90" s="1">
        <f t="shared" si="40"/>
        <v>38307.33813657399</v>
      </c>
      <c r="B90" s="3">
        <f t="shared" si="45"/>
        <v>196.96968428737708</v>
      </c>
      <c r="C90" s="3">
        <f t="shared" si="61"/>
        <v>199.21968428737708</v>
      </c>
      <c r="D90" s="3">
        <f t="shared" si="62"/>
        <v>194.71968428737708</v>
      </c>
      <c r="E90" t="b">
        <f t="shared" si="51"/>
        <v>1</v>
      </c>
      <c r="F90" s="1">
        <f t="shared" si="52"/>
        <v>38307.33813657399</v>
      </c>
      <c r="G90">
        <f t="shared" si="53"/>
        <v>196.96968428737708</v>
      </c>
      <c r="H90" s="1">
        <f t="shared" si="54"/>
        <v>38307.33813657399</v>
      </c>
      <c r="I90">
        <f t="shared" si="55"/>
        <v>196.96968428737708</v>
      </c>
      <c r="J90">
        <f t="shared" si="60"/>
        <v>84</v>
      </c>
      <c r="K90">
        <f t="shared" si="41"/>
        <v>8.299999999999986</v>
      </c>
      <c r="L90" s="23">
        <f t="shared" si="46"/>
        <v>38307.33813657399</v>
      </c>
      <c r="M90" s="14">
        <f t="shared" si="56"/>
        <v>203.2696842873771</v>
      </c>
      <c r="N90" s="14">
        <f t="shared" si="57"/>
        <v>190.66968428737707</v>
      </c>
      <c r="O90" s="15">
        <f ca="1" t="shared" si="66"/>
        <v>-0.24219574003717895</v>
      </c>
      <c r="P90" s="15">
        <f ca="1" t="shared" si="67"/>
        <v>-1.082195754901089</v>
      </c>
      <c r="Q90" s="15">
        <f ca="1" t="shared" si="68"/>
        <v>-0.662195747469134</v>
      </c>
      <c r="R90" s="14" t="b">
        <f t="shared" si="65"/>
        <v>0</v>
      </c>
      <c r="S90" s="14">
        <f t="shared" si="63"/>
        <v>88</v>
      </c>
      <c r="T90" s="17">
        <f t="shared" si="58"/>
        <v>38307.33813657399</v>
      </c>
      <c r="U90" s="14">
        <f t="shared" si="47"/>
        <v>-999</v>
      </c>
      <c r="V90" s="17">
        <f t="shared" si="48"/>
        <v>38307.33796296288</v>
      </c>
      <c r="W90" s="14">
        <f t="shared" si="43"/>
        <v>206.9026203236495</v>
      </c>
      <c r="X90" s="19">
        <f t="shared" si="49"/>
        <v>82</v>
      </c>
      <c r="AB90" s="3">
        <f ca="1" t="shared" si="50"/>
        <v>196.96968428737708</v>
      </c>
      <c r="AC90" s="3">
        <f ca="1" t="shared" si="64"/>
        <v>51.220297422021645</v>
      </c>
      <c r="AD90">
        <f ca="1" t="shared" si="59"/>
        <v>98.6397540171805</v>
      </c>
    </row>
    <row r="91" spans="1:30" ht="12.75">
      <c r="A91" s="1">
        <f t="shared" si="40"/>
        <v>38307.33819444436</v>
      </c>
      <c r="B91" s="3">
        <f t="shared" si="45"/>
        <v>201.5989912940198</v>
      </c>
      <c r="C91" s="3">
        <f t="shared" si="61"/>
        <v>203.8489912940198</v>
      </c>
      <c r="D91" s="3">
        <f t="shared" si="62"/>
        <v>199.3489912940198</v>
      </c>
      <c r="E91" t="b">
        <f t="shared" si="51"/>
        <v>1</v>
      </c>
      <c r="F91" s="1">
        <f t="shared" si="52"/>
        <v>38307.33819444436</v>
      </c>
      <c r="G91">
        <f t="shared" si="53"/>
        <v>201.5989912940198</v>
      </c>
      <c r="H91" s="1">
        <f t="shared" si="54"/>
        <v>38307.33819444436</v>
      </c>
      <c r="I91">
        <f t="shared" si="55"/>
        <v>201.5989912940198</v>
      </c>
      <c r="J91">
        <f t="shared" si="60"/>
        <v>85</v>
      </c>
      <c r="K91">
        <f t="shared" si="41"/>
        <v>8.399999999999986</v>
      </c>
      <c r="L91" s="23">
        <f t="shared" si="46"/>
        <v>38307.33819444436</v>
      </c>
      <c r="M91" s="14">
        <f t="shared" si="56"/>
        <v>207.89899129401982</v>
      </c>
      <c r="N91" s="14">
        <f t="shared" si="57"/>
        <v>195.2989912940198</v>
      </c>
      <c r="O91" s="15">
        <f ca="1" t="shared" si="66"/>
        <v>0.04981854940006174</v>
      </c>
      <c r="P91" s="15">
        <f ca="1" t="shared" si="67"/>
        <v>-0.5801814617478708</v>
      </c>
      <c r="Q91" s="15">
        <f ca="1" t="shared" si="68"/>
        <v>-0.26518145617390454</v>
      </c>
      <c r="R91" s="14" t="b">
        <f t="shared" si="65"/>
        <v>1</v>
      </c>
      <c r="S91" s="14">
        <f t="shared" si="63"/>
        <v>88</v>
      </c>
      <c r="T91" s="17">
        <f t="shared" si="58"/>
        <v>38307.33819444436</v>
      </c>
      <c r="U91" s="14">
        <f t="shared" si="47"/>
        <v>201.5989912940198</v>
      </c>
      <c r="V91" s="17">
        <f t="shared" si="48"/>
        <v>38307.33819444436</v>
      </c>
      <c r="W91" s="14">
        <f t="shared" si="43"/>
        <v>201.5989912940198</v>
      </c>
      <c r="X91" s="19">
        <f t="shared" si="49"/>
        <v>85</v>
      </c>
      <c r="AB91" s="3">
        <f ca="1" t="shared" si="50"/>
        <v>201.5989912940198</v>
      </c>
      <c r="AC91" s="3">
        <f ca="1" t="shared" si="64"/>
        <v>56.266725058665045</v>
      </c>
      <c r="AD91">
        <f ca="1" t="shared" si="59"/>
        <v>97.08903299668421</v>
      </c>
    </row>
    <row r="92" spans="1:30" ht="12.75">
      <c r="A92" s="1">
        <f t="shared" si="40"/>
        <v>38307.33825231473</v>
      </c>
      <c r="B92" s="3">
        <f t="shared" si="45"/>
        <v>192.04566935117018</v>
      </c>
      <c r="C92" s="3">
        <f t="shared" si="61"/>
        <v>194.29566935117018</v>
      </c>
      <c r="D92" s="3">
        <f t="shared" si="62"/>
        <v>189.79566935117018</v>
      </c>
      <c r="E92" t="b">
        <f t="shared" si="51"/>
        <v>1</v>
      </c>
      <c r="F92" s="1">
        <f t="shared" si="52"/>
        <v>38307.33825231473</v>
      </c>
      <c r="G92">
        <f t="shared" si="53"/>
        <v>192.04566935117018</v>
      </c>
      <c r="H92" s="1">
        <f t="shared" si="54"/>
        <v>38307.33825231473</v>
      </c>
      <c r="I92">
        <f t="shared" si="55"/>
        <v>192.04566935117018</v>
      </c>
      <c r="J92">
        <f t="shared" si="60"/>
        <v>86</v>
      </c>
      <c r="K92">
        <f t="shared" si="41"/>
        <v>8.499999999999986</v>
      </c>
      <c r="L92" s="23">
        <f t="shared" si="46"/>
        <v>38307.33825231473</v>
      </c>
      <c r="M92" s="14">
        <f t="shared" si="56"/>
        <v>198.3456693511702</v>
      </c>
      <c r="N92" s="14">
        <f t="shared" si="57"/>
        <v>185.74566935117016</v>
      </c>
      <c r="O92" s="15">
        <f ca="1" t="shared" si="66"/>
        <v>-0.3422780449558267</v>
      </c>
      <c r="P92" s="15">
        <f ca="1" t="shared" si="67"/>
        <v>-0.8462780538741728</v>
      </c>
      <c r="Q92" s="15">
        <f ca="1" t="shared" si="68"/>
        <v>-0.5942780494149997</v>
      </c>
      <c r="R92" s="14" t="b">
        <f t="shared" si="65"/>
        <v>1</v>
      </c>
      <c r="S92" s="14">
        <f t="shared" si="63"/>
        <v>91</v>
      </c>
      <c r="T92" s="17">
        <f t="shared" si="58"/>
        <v>38307.33825231473</v>
      </c>
      <c r="U92" s="14">
        <f t="shared" si="47"/>
        <v>192.04566935117018</v>
      </c>
      <c r="V92" s="17">
        <f t="shared" si="48"/>
        <v>38307.33825231473</v>
      </c>
      <c r="W92" s="14">
        <f t="shared" si="43"/>
        <v>192.04566935117018</v>
      </c>
      <c r="X92" s="19">
        <f t="shared" si="49"/>
        <v>86</v>
      </c>
      <c r="AB92" s="3">
        <f ca="1" t="shared" si="50"/>
        <v>192.04566935117018</v>
      </c>
      <c r="AC92" s="3">
        <f ca="1" t="shared" si="64"/>
        <v>57.91362483419901</v>
      </c>
      <c r="AD92">
        <f ca="1" t="shared" si="59"/>
        <v>96.9605652875597</v>
      </c>
    </row>
    <row r="93" spans="1:30" ht="12.75">
      <c r="A93" s="1">
        <f t="shared" si="40"/>
        <v>38307.3383101851</v>
      </c>
      <c r="B93" s="3">
        <f t="shared" si="45"/>
        <v>177.63640047751994</v>
      </c>
      <c r="C93" s="3">
        <f t="shared" si="61"/>
        <v>179.88640047751994</v>
      </c>
      <c r="D93" s="3">
        <f t="shared" si="62"/>
        <v>175.38640047751994</v>
      </c>
      <c r="E93" t="b">
        <f t="shared" si="51"/>
        <v>1</v>
      </c>
      <c r="F93" s="1">
        <f t="shared" si="52"/>
        <v>38307.3383101851</v>
      </c>
      <c r="G93">
        <f t="shared" si="53"/>
        <v>177.63640047751994</v>
      </c>
      <c r="H93" s="1">
        <f t="shared" si="54"/>
        <v>38307.3383101851</v>
      </c>
      <c r="I93">
        <f t="shared" si="55"/>
        <v>177.63640047751994</v>
      </c>
      <c r="J93">
        <f t="shared" si="60"/>
        <v>87</v>
      </c>
      <c r="K93">
        <f t="shared" si="41"/>
        <v>8.599999999999985</v>
      </c>
      <c r="L93" s="23">
        <f t="shared" si="46"/>
        <v>38307.3383101851</v>
      </c>
      <c r="M93" s="14">
        <f t="shared" si="56"/>
        <v>183.93640047751995</v>
      </c>
      <c r="N93" s="14">
        <f t="shared" si="57"/>
        <v>171.33640047751993</v>
      </c>
      <c r="O93" s="15">
        <f ca="1" t="shared" si="66"/>
        <v>-1.7662591129041685</v>
      </c>
      <c r="P93" s="15">
        <f ca="1" t="shared" si="67"/>
        <v>-3.0262591352000334</v>
      </c>
      <c r="Q93" s="15">
        <f ca="1" t="shared" si="68"/>
        <v>-2.396259124052101</v>
      </c>
      <c r="R93" s="14" t="b">
        <f t="shared" si="65"/>
        <v>1</v>
      </c>
      <c r="S93" s="14">
        <f t="shared" si="63"/>
        <v>92</v>
      </c>
      <c r="T93" s="17">
        <f t="shared" si="58"/>
        <v>38307.3383101851</v>
      </c>
      <c r="U93" s="14">
        <f t="shared" si="47"/>
        <v>177.63640047751994</v>
      </c>
      <c r="V93" s="17">
        <f t="shared" si="48"/>
        <v>38307.3383101851</v>
      </c>
      <c r="W93" s="14">
        <f t="shared" si="43"/>
        <v>177.63640047751994</v>
      </c>
      <c r="X93" s="19">
        <f t="shared" si="49"/>
        <v>87</v>
      </c>
      <c r="AB93" s="3">
        <f ca="1" t="shared" si="50"/>
        <v>177.63640047751994</v>
      </c>
      <c r="AC93" s="3">
        <f ca="1" t="shared" si="64"/>
        <v>49.45736878883966</v>
      </c>
      <c r="AD93">
        <f ca="1" t="shared" si="59"/>
        <v>98.2333139241165</v>
      </c>
    </row>
    <row r="94" spans="1:30" ht="12.75">
      <c r="A94" s="1">
        <f t="shared" si="40"/>
        <v>38307.33836805547</v>
      </c>
      <c r="B94" s="3">
        <f t="shared" si="45"/>
        <v>174.9429874038725</v>
      </c>
      <c r="C94" s="3">
        <f t="shared" si="61"/>
        <v>177.1929874038725</v>
      </c>
      <c r="D94" s="3">
        <f t="shared" si="62"/>
        <v>172.6929874038725</v>
      </c>
      <c r="E94" t="b">
        <f t="shared" si="51"/>
        <v>1</v>
      </c>
      <c r="F94" s="1">
        <f t="shared" si="52"/>
        <v>38307.33836805547</v>
      </c>
      <c r="G94">
        <f t="shared" si="53"/>
        <v>174.9429874038725</v>
      </c>
      <c r="H94" s="1">
        <f t="shared" si="54"/>
        <v>38307.33836805547</v>
      </c>
      <c r="I94">
        <f t="shared" si="55"/>
        <v>174.9429874038725</v>
      </c>
      <c r="J94">
        <f t="shared" si="60"/>
        <v>88</v>
      </c>
      <c r="K94">
        <f t="shared" si="41"/>
        <v>8.699999999999985</v>
      </c>
      <c r="L94" s="23">
        <f t="shared" si="46"/>
        <v>38307.33836805547</v>
      </c>
      <c r="M94" s="14">
        <f t="shared" si="56"/>
        <v>181.24298740387252</v>
      </c>
      <c r="N94" s="14">
        <f t="shared" si="57"/>
        <v>168.6429874038725</v>
      </c>
      <c r="O94" s="15">
        <f ca="1" t="shared" si="66"/>
        <v>-1.080268213845251</v>
      </c>
      <c r="P94" s="15">
        <f ca="1" t="shared" si="67"/>
        <v>-2.340268236141116</v>
      </c>
      <c r="Q94" s="15">
        <f ca="1" t="shared" si="68"/>
        <v>-1.7102682249931835</v>
      </c>
      <c r="R94" s="14" t="b">
        <f t="shared" si="65"/>
        <v>0</v>
      </c>
      <c r="S94" s="14">
        <f t="shared" si="63"/>
        <v>93</v>
      </c>
      <c r="T94" s="17">
        <f t="shared" si="58"/>
        <v>38307.33836805547</v>
      </c>
      <c r="U94" s="14">
        <f t="shared" si="47"/>
        <v>-999</v>
      </c>
      <c r="V94" s="17">
        <f t="shared" si="48"/>
        <v>38307.3383101851</v>
      </c>
      <c r="W94" s="14">
        <f t="shared" si="43"/>
        <v>177.63640047751994</v>
      </c>
      <c r="X94" s="19">
        <f t="shared" si="49"/>
        <v>87</v>
      </c>
      <c r="AB94" s="3">
        <f ca="1" t="shared" si="50"/>
        <v>174.9429874038725</v>
      </c>
      <c r="AC94" s="3">
        <f ca="1" t="shared" si="64"/>
        <v>59.36670491021137</v>
      </c>
      <c r="AD94">
        <f ca="1" t="shared" si="59"/>
        <v>95.41851558646877</v>
      </c>
    </row>
    <row r="95" spans="1:30" ht="12.75">
      <c r="A95" s="1">
        <f t="shared" si="40"/>
        <v>38307.33842592584</v>
      </c>
      <c r="B95" s="3">
        <f t="shared" si="45"/>
        <v>162.0897308338681</v>
      </c>
      <c r="C95" s="3">
        <f t="shared" si="61"/>
        <v>164.3397308338681</v>
      </c>
      <c r="D95" s="3">
        <f t="shared" si="62"/>
        <v>159.8397308338681</v>
      </c>
      <c r="E95" t="b">
        <f t="shared" si="51"/>
        <v>1</v>
      </c>
      <c r="F95" s="1">
        <f t="shared" si="52"/>
        <v>38307.33842592584</v>
      </c>
      <c r="G95">
        <f t="shared" si="53"/>
        <v>162.0897308338681</v>
      </c>
      <c r="H95" s="1">
        <f t="shared" si="54"/>
        <v>38307.33842592584</v>
      </c>
      <c r="I95">
        <f t="shared" si="55"/>
        <v>162.0897308338681</v>
      </c>
      <c r="J95">
        <f t="shared" si="60"/>
        <v>89</v>
      </c>
      <c r="K95">
        <f t="shared" si="41"/>
        <v>8.799999999999985</v>
      </c>
      <c r="L95" s="23">
        <f t="shared" si="46"/>
        <v>38307.33842592584</v>
      </c>
      <c r="M95" s="14">
        <f t="shared" si="56"/>
        <v>168.3897308338681</v>
      </c>
      <c r="N95" s="14">
        <f t="shared" si="57"/>
        <v>155.78973083386808</v>
      </c>
      <c r="O95" s="15">
        <f ca="1" t="shared" si="66"/>
        <v>-0.9246669807272856</v>
      </c>
      <c r="P95" s="15">
        <f ca="1" t="shared" si="67"/>
        <v>-2.1846670030231508</v>
      </c>
      <c r="Q95" s="15">
        <f ca="1" t="shared" si="68"/>
        <v>-1.554666991875218</v>
      </c>
      <c r="R95" s="14" t="b">
        <f t="shared" si="65"/>
        <v>0</v>
      </c>
      <c r="S95" s="14">
        <f t="shared" si="63"/>
        <v>93</v>
      </c>
      <c r="T95" s="17">
        <f t="shared" si="58"/>
        <v>38307.33842592584</v>
      </c>
      <c r="U95" s="14">
        <f t="shared" si="47"/>
        <v>-999</v>
      </c>
      <c r="V95" s="17">
        <f t="shared" si="48"/>
        <v>38307.3383101851</v>
      </c>
      <c r="W95" s="14">
        <f t="shared" si="43"/>
        <v>177.63640047751994</v>
      </c>
      <c r="X95" s="19">
        <f t="shared" si="49"/>
        <v>87</v>
      </c>
      <c r="AB95" s="3">
        <f ca="1" t="shared" si="50"/>
        <v>162.0897308338681</v>
      </c>
      <c r="AC95" s="3">
        <f ca="1">($C$4-$B$4)/2+RAND()*$D$4/100*($C$4-$B$4)*2+45</f>
        <v>144.00077615244498</v>
      </c>
      <c r="AD95">
        <f ca="1" t="shared" si="59"/>
        <v>91.87403285963288</v>
      </c>
    </row>
    <row r="96" spans="1:30" ht="12.75">
      <c r="A96" s="1">
        <f t="shared" si="40"/>
        <v>38307.33848379621</v>
      </c>
      <c r="B96" s="3">
        <f t="shared" si="45"/>
        <v>151.56685843996377</v>
      </c>
      <c r="C96" s="3">
        <f t="shared" si="61"/>
        <v>153.81685843996377</v>
      </c>
      <c r="D96" s="3">
        <f t="shared" si="62"/>
        <v>149.31685843996377</v>
      </c>
      <c r="E96" t="b">
        <f t="shared" si="51"/>
        <v>1</v>
      </c>
      <c r="F96" s="1">
        <f t="shared" si="52"/>
        <v>38307.33848379621</v>
      </c>
      <c r="G96">
        <f t="shared" si="53"/>
        <v>151.56685843996377</v>
      </c>
      <c r="H96" s="1">
        <f t="shared" si="54"/>
        <v>38307.33848379621</v>
      </c>
      <c r="I96">
        <f t="shared" si="55"/>
        <v>151.56685843996377</v>
      </c>
      <c r="J96">
        <f t="shared" si="60"/>
        <v>90</v>
      </c>
      <c r="K96">
        <f t="shared" si="41"/>
        <v>8.899999999999984</v>
      </c>
      <c r="L96" s="23">
        <f t="shared" si="46"/>
        <v>38307.33848379621</v>
      </c>
      <c r="M96" s="14">
        <f t="shared" si="56"/>
        <v>157.86685843996378</v>
      </c>
      <c r="N96" s="14">
        <f t="shared" si="57"/>
        <v>145.26685843996376</v>
      </c>
      <c r="O96" s="15">
        <f ca="1" t="shared" si="66"/>
        <v>-1.317969492492051</v>
      </c>
      <c r="P96" s="15">
        <f ca="1" t="shared" si="67"/>
        <v>-2.1579695073559613</v>
      </c>
      <c r="Q96" s="15">
        <f ca="1" t="shared" si="68"/>
        <v>-1.737969499924006</v>
      </c>
      <c r="R96" s="14" t="b">
        <f t="shared" si="65"/>
        <v>0</v>
      </c>
      <c r="S96" s="14">
        <f t="shared" si="63"/>
        <v>93</v>
      </c>
      <c r="T96" s="17">
        <f t="shared" si="58"/>
        <v>38307.33848379621</v>
      </c>
      <c r="U96" s="14">
        <f t="shared" si="47"/>
        <v>-999</v>
      </c>
      <c r="V96" s="17">
        <f t="shared" si="48"/>
        <v>38307.3383101851</v>
      </c>
      <c r="W96" s="14">
        <f t="shared" si="43"/>
        <v>177.63640047751994</v>
      </c>
      <c r="X96" s="19">
        <f t="shared" si="49"/>
        <v>87</v>
      </c>
      <c r="AB96" s="3">
        <f ca="1" t="shared" si="50"/>
        <v>151.56685843996377</v>
      </c>
      <c r="AC96" s="3">
        <f aca="true" ca="1" t="shared" si="69" ref="AC96:AC103">($C$4-$B$4)/2+RAND()*$D$4/100*($C$4-$B$4)*2+45</f>
        <v>141.52394286467035</v>
      </c>
      <c r="AD96">
        <f ca="1" t="shared" si="59"/>
        <v>98.99247138771847</v>
      </c>
    </row>
    <row r="97" spans="1:30" ht="12.75">
      <c r="A97" s="1">
        <f t="shared" si="40"/>
        <v>38307.33854166658</v>
      </c>
      <c r="B97" s="3">
        <f t="shared" si="45"/>
        <v>138.39661920541533</v>
      </c>
      <c r="C97" s="3">
        <f t="shared" si="61"/>
        <v>140.64661920541533</v>
      </c>
      <c r="D97" s="3">
        <f t="shared" si="62"/>
        <v>136.14661920541533</v>
      </c>
      <c r="E97" t="b">
        <f t="shared" si="51"/>
        <v>1</v>
      </c>
      <c r="F97" s="1">
        <f t="shared" si="52"/>
        <v>38307.33854166658</v>
      </c>
      <c r="G97">
        <f t="shared" si="53"/>
        <v>138.39661920541533</v>
      </c>
      <c r="H97" s="1">
        <f t="shared" si="54"/>
        <v>38307.33854166658</v>
      </c>
      <c r="I97">
        <f t="shared" si="55"/>
        <v>138.39661920541533</v>
      </c>
      <c r="J97">
        <f t="shared" si="60"/>
        <v>91</v>
      </c>
      <c r="K97">
        <f t="shared" si="41"/>
        <v>8.999999999999984</v>
      </c>
      <c r="L97" s="23">
        <f t="shared" si="46"/>
        <v>38307.33854166658</v>
      </c>
      <c r="M97" s="14">
        <f t="shared" si="56"/>
        <v>144.69661920541535</v>
      </c>
      <c r="N97" s="14">
        <f t="shared" si="57"/>
        <v>132.09661920541532</v>
      </c>
      <c r="O97" s="15">
        <f ca="1" t="shared" si="66"/>
        <v>-1.6469890927489141</v>
      </c>
      <c r="P97" s="15">
        <f ca="1" t="shared" si="67"/>
        <v>-2.2769891038968466</v>
      </c>
      <c r="Q97" s="15">
        <f ca="1" t="shared" si="68"/>
        <v>-1.9619890983228805</v>
      </c>
      <c r="R97" s="14" t="b">
        <f t="shared" si="65"/>
        <v>0</v>
      </c>
      <c r="S97" s="14">
        <f t="shared" si="63"/>
        <v>93</v>
      </c>
      <c r="T97" s="17">
        <f t="shared" si="58"/>
        <v>38307.33854166658</v>
      </c>
      <c r="U97" s="14">
        <f t="shared" si="47"/>
        <v>-999</v>
      </c>
      <c r="V97" s="17">
        <f t="shared" si="48"/>
        <v>38307.3383101851</v>
      </c>
      <c r="W97" s="14">
        <f t="shared" si="43"/>
        <v>177.63640047751994</v>
      </c>
      <c r="X97" s="19">
        <f t="shared" si="49"/>
        <v>87</v>
      </c>
      <c r="AB97" s="3">
        <f ca="1" t="shared" si="50"/>
        <v>138.39661920541533</v>
      </c>
      <c r="AC97" s="3">
        <f ca="1" t="shared" si="69"/>
        <v>139.3790853857577</v>
      </c>
      <c r="AD97">
        <f ca="1" t="shared" si="59"/>
        <v>94.86759975355788</v>
      </c>
    </row>
    <row r="98" spans="1:30" ht="12.75">
      <c r="A98" s="1">
        <f t="shared" si="40"/>
        <v>38307.338599536946</v>
      </c>
      <c r="B98" s="3">
        <f t="shared" si="45"/>
        <v>130.4304343172581</v>
      </c>
      <c r="C98" s="3">
        <f t="shared" si="61"/>
        <v>132.6804343172581</v>
      </c>
      <c r="D98" s="3">
        <f t="shared" si="62"/>
        <v>128.1804343172581</v>
      </c>
      <c r="E98" t="b">
        <f t="shared" si="51"/>
        <v>1</v>
      </c>
      <c r="F98" s="1">
        <f t="shared" si="52"/>
        <v>38307.338599536946</v>
      </c>
      <c r="G98">
        <f t="shared" si="53"/>
        <v>130.4304343172581</v>
      </c>
      <c r="H98" s="1">
        <f t="shared" si="54"/>
        <v>38307.338599536946</v>
      </c>
      <c r="I98">
        <f t="shared" si="55"/>
        <v>130.4304343172581</v>
      </c>
      <c r="J98">
        <f t="shared" si="60"/>
        <v>92</v>
      </c>
      <c r="K98">
        <f t="shared" si="41"/>
        <v>9.099999999999984</v>
      </c>
      <c r="L98" s="23">
        <f t="shared" si="46"/>
        <v>38307.338599536946</v>
      </c>
      <c r="M98" s="14">
        <f t="shared" si="56"/>
        <v>136.7304343172581</v>
      </c>
      <c r="N98" s="14">
        <f t="shared" si="57"/>
        <v>124.13043431725809</v>
      </c>
      <c r="O98" s="15">
        <f ca="1" t="shared" si="66"/>
        <v>-1.636238675363928</v>
      </c>
      <c r="P98" s="15">
        <f ca="1" t="shared" si="67"/>
        <v>-2.1402386842822736</v>
      </c>
      <c r="Q98" s="15">
        <f ca="1" t="shared" si="68"/>
        <v>-1.888238679823101</v>
      </c>
      <c r="R98" s="14" t="b">
        <f t="shared" si="65"/>
        <v>0</v>
      </c>
      <c r="S98" s="14">
        <f t="shared" si="63"/>
        <v>93</v>
      </c>
      <c r="T98" s="17">
        <f t="shared" si="58"/>
        <v>38307.338599536946</v>
      </c>
      <c r="U98" s="14">
        <f t="shared" si="47"/>
        <v>-999</v>
      </c>
      <c r="V98" s="17">
        <f t="shared" si="48"/>
        <v>38307.3383101851</v>
      </c>
      <c r="W98" s="14">
        <f t="shared" si="43"/>
        <v>177.63640047751994</v>
      </c>
      <c r="X98" s="19">
        <f t="shared" si="49"/>
        <v>87</v>
      </c>
      <c r="AB98" s="3">
        <f ca="1" t="shared" si="50"/>
        <v>130.4304343172581</v>
      </c>
      <c r="AC98" s="3">
        <f ca="1" t="shared" si="69"/>
        <v>142.6426877033794</v>
      </c>
      <c r="AD98">
        <f ca="1" t="shared" si="59"/>
        <v>101.77862942358121</v>
      </c>
    </row>
    <row r="99" spans="1:30" ht="12.75">
      <c r="A99" s="1">
        <f t="shared" si="40"/>
        <v>38307.338657407316</v>
      </c>
      <c r="B99" s="3">
        <f t="shared" si="45"/>
        <v>123.73948417229977</v>
      </c>
      <c r="C99" s="3">
        <f t="shared" si="61"/>
        <v>125.98948417229977</v>
      </c>
      <c r="D99" s="3">
        <f t="shared" si="62"/>
        <v>121.48948417229977</v>
      </c>
      <c r="E99" t="b">
        <f t="shared" si="51"/>
        <v>1</v>
      </c>
      <c r="F99" s="1">
        <f t="shared" si="52"/>
        <v>38307.338657407316</v>
      </c>
      <c r="G99">
        <f t="shared" si="53"/>
        <v>123.73948417229977</v>
      </c>
      <c r="H99" s="1">
        <f t="shared" si="54"/>
        <v>38307.338657407316</v>
      </c>
      <c r="I99">
        <f t="shared" si="55"/>
        <v>123.73948417229977</v>
      </c>
      <c r="J99">
        <f t="shared" si="60"/>
        <v>93</v>
      </c>
      <c r="K99">
        <f t="shared" si="41"/>
        <v>9.199999999999983</v>
      </c>
      <c r="L99" s="23">
        <f t="shared" si="46"/>
        <v>38307.338657407316</v>
      </c>
      <c r="M99" s="14">
        <f t="shared" si="56"/>
        <v>130.03948417229978</v>
      </c>
      <c r="N99" s="14">
        <f t="shared" si="57"/>
        <v>117.43948417229977</v>
      </c>
      <c r="O99" s="15">
        <f ca="1" t="shared" si="66"/>
        <v>-1.586563904915125</v>
      </c>
      <c r="P99" s="15">
        <f ca="1" t="shared" si="67"/>
        <v>-2.0065639123470795</v>
      </c>
      <c r="Q99" s="15">
        <f ca="1" t="shared" si="68"/>
        <v>-1.7965639086311025</v>
      </c>
      <c r="R99" s="14" t="b">
        <f t="shared" si="65"/>
        <v>0</v>
      </c>
      <c r="S99" s="14">
        <f t="shared" si="63"/>
        <v>93</v>
      </c>
      <c r="T99" s="17">
        <f t="shared" si="58"/>
        <v>38307.338657407316</v>
      </c>
      <c r="U99" s="14">
        <f t="shared" si="47"/>
        <v>-999</v>
      </c>
      <c r="V99" s="17">
        <f t="shared" si="48"/>
        <v>38307.3383101851</v>
      </c>
      <c r="W99" s="14">
        <f t="shared" si="43"/>
        <v>177.63640047751994</v>
      </c>
      <c r="X99" s="19">
        <f t="shared" si="49"/>
        <v>87</v>
      </c>
      <c r="AB99" s="3">
        <f ca="1" t="shared" si="50"/>
        <v>123.73948417229977</v>
      </c>
      <c r="AC99" s="3">
        <f ca="1" t="shared" si="69"/>
        <v>148.3281054379994</v>
      </c>
      <c r="AD99">
        <f ca="1" t="shared" si="59"/>
        <v>96.47758028136249</v>
      </c>
    </row>
    <row r="100" spans="1:30" ht="12.75">
      <c r="A100" s="1">
        <f t="shared" si="40"/>
        <v>38307.338715277685</v>
      </c>
      <c r="B100" s="3">
        <f t="shared" si="45"/>
        <v>107.6010699924931</v>
      </c>
      <c r="C100" s="3">
        <f t="shared" si="61"/>
        <v>109.8510699924931</v>
      </c>
      <c r="D100" s="3">
        <f t="shared" si="62"/>
        <v>105.3510699924931</v>
      </c>
      <c r="E100" t="b">
        <f t="shared" si="51"/>
        <v>1</v>
      </c>
      <c r="F100" s="1">
        <f t="shared" si="52"/>
        <v>38307.338715277685</v>
      </c>
      <c r="G100">
        <f t="shared" si="53"/>
        <v>107.6010699924931</v>
      </c>
      <c r="H100" s="1">
        <f t="shared" si="54"/>
        <v>38307.338715277685</v>
      </c>
      <c r="I100">
        <f t="shared" si="55"/>
        <v>107.6010699924931</v>
      </c>
      <c r="J100">
        <f t="shared" si="60"/>
        <v>94</v>
      </c>
      <c r="K100">
        <f t="shared" si="41"/>
        <v>9.299999999999983</v>
      </c>
      <c r="L100" s="23">
        <f t="shared" si="46"/>
        <v>38307.338715277685</v>
      </c>
      <c r="M100" s="14">
        <f t="shared" si="56"/>
        <v>113.90106999249309</v>
      </c>
      <c r="N100" s="14">
        <f t="shared" si="57"/>
        <v>101.3010699924931</v>
      </c>
      <c r="O100" s="15">
        <f ca="1" t="shared" si="66"/>
        <v>-1.821009474652336</v>
      </c>
      <c r="P100" s="15">
        <f ca="1" t="shared" si="67"/>
        <v>-2.181009481022582</v>
      </c>
      <c r="Q100" s="15">
        <f ca="1" t="shared" si="68"/>
        <v>-2.001009477837459</v>
      </c>
      <c r="R100" s="14" t="b">
        <f t="shared" si="65"/>
        <v>0</v>
      </c>
      <c r="S100" s="14">
        <f t="shared" si="63"/>
        <v>93</v>
      </c>
      <c r="T100" s="17">
        <f t="shared" si="58"/>
        <v>38307.338715277685</v>
      </c>
      <c r="U100" s="14">
        <f t="shared" si="47"/>
        <v>-999</v>
      </c>
      <c r="V100" s="17">
        <f t="shared" si="48"/>
        <v>38307.3383101851</v>
      </c>
      <c r="W100" s="14">
        <f t="shared" si="43"/>
        <v>177.63640047751994</v>
      </c>
      <c r="X100" s="19">
        <f t="shared" si="49"/>
        <v>87</v>
      </c>
      <c r="AB100" s="3">
        <f ca="1" t="shared" si="50"/>
        <v>107.6010699924931</v>
      </c>
      <c r="AC100" s="3">
        <f ca="1" t="shared" si="69"/>
        <v>137.12449555501553</v>
      </c>
      <c r="AD100">
        <f ca="1" t="shared" si="59"/>
        <v>97.80033507158686</v>
      </c>
    </row>
    <row r="101" spans="1:30" ht="12.75">
      <c r="A101" s="1">
        <f t="shared" si="40"/>
        <v>38307.338773148054</v>
      </c>
      <c r="B101" s="3">
        <f t="shared" si="45"/>
        <v>105.96249177116911</v>
      </c>
      <c r="C101" s="3">
        <f t="shared" si="61"/>
        <v>109.8510699924931</v>
      </c>
      <c r="D101" s="3">
        <f t="shared" si="62"/>
        <v>105.3510699924931</v>
      </c>
      <c r="E101" t="b">
        <f t="shared" si="51"/>
        <v>0</v>
      </c>
      <c r="F101" s="1">
        <f t="shared" si="52"/>
        <v>38307.338773148054</v>
      </c>
      <c r="G101">
        <f t="shared" si="53"/>
        <v>-999</v>
      </c>
      <c r="H101" s="1">
        <f t="shared" si="54"/>
        <v>38307.338715277685</v>
      </c>
      <c r="I101">
        <f t="shared" si="55"/>
        <v>107.6010699924931</v>
      </c>
      <c r="J101">
        <f t="shared" si="60"/>
        <v>94</v>
      </c>
      <c r="K101">
        <f t="shared" si="41"/>
        <v>9.399999999999983</v>
      </c>
      <c r="L101" s="23">
        <f t="shared" si="46"/>
        <v>38307.338715277685</v>
      </c>
      <c r="M101" s="14">
        <f t="shared" si="56"/>
        <v>113.90106999249309</v>
      </c>
      <c r="N101" s="14">
        <f t="shared" si="57"/>
        <v>101.3010699924931</v>
      </c>
      <c r="O101" s="15">
        <f ca="1" t="shared" si="66"/>
        <v>-1.821009474652336</v>
      </c>
      <c r="P101" s="15">
        <f ca="1" t="shared" si="67"/>
        <v>-2.181009481022582</v>
      </c>
      <c r="Q101" s="15">
        <f ca="1" t="shared" si="68"/>
        <v>-2.001009477837459</v>
      </c>
      <c r="R101" s="14" t="b">
        <f t="shared" si="65"/>
        <v>0</v>
      </c>
      <c r="S101" s="14">
        <f t="shared" si="63"/>
        <v>93</v>
      </c>
      <c r="T101" s="17">
        <f t="shared" si="58"/>
        <v>38307.338715277685</v>
      </c>
      <c r="U101" s="14">
        <f t="shared" si="47"/>
        <v>-999</v>
      </c>
      <c r="V101" s="17">
        <f t="shared" si="48"/>
        <v>38307.3383101851</v>
      </c>
      <c r="W101" s="14">
        <f t="shared" si="43"/>
        <v>177.63640047751994</v>
      </c>
      <c r="X101" s="19">
        <f t="shared" si="49"/>
        <v>87</v>
      </c>
      <c r="AB101" s="3">
        <f ca="1" t="shared" si="50"/>
        <v>105.96249177116911</v>
      </c>
      <c r="AC101" s="3">
        <f ca="1" t="shared" si="69"/>
        <v>146.0675846368497</v>
      </c>
      <c r="AD101">
        <f ca="1" t="shared" si="59"/>
        <v>95.99731868517907</v>
      </c>
    </row>
    <row r="102" spans="1:30" ht="12.75">
      <c r="A102" s="1">
        <f t="shared" si="40"/>
        <v>38307.338831018424</v>
      </c>
      <c r="B102" s="3">
        <f t="shared" si="45"/>
        <v>89.86629661618696</v>
      </c>
      <c r="C102" s="3">
        <f t="shared" si="61"/>
        <v>92.11629661618696</v>
      </c>
      <c r="D102" s="3">
        <f t="shared" si="62"/>
        <v>87.61629661618696</v>
      </c>
      <c r="E102" t="b">
        <f t="shared" si="51"/>
        <v>1</v>
      </c>
      <c r="F102" s="1">
        <f t="shared" si="52"/>
        <v>38307.338831018424</v>
      </c>
      <c r="G102">
        <f t="shared" si="53"/>
        <v>89.86629661618696</v>
      </c>
      <c r="H102" s="1">
        <f t="shared" si="54"/>
        <v>38307.338831018424</v>
      </c>
      <c r="I102">
        <f t="shared" si="55"/>
        <v>89.86629661618696</v>
      </c>
      <c r="J102">
        <f t="shared" si="60"/>
        <v>96</v>
      </c>
      <c r="K102">
        <f t="shared" si="41"/>
        <v>9.499999999999982</v>
      </c>
      <c r="L102" s="23">
        <f t="shared" si="46"/>
        <v>38307.338831018424</v>
      </c>
      <c r="M102" s="14">
        <f t="shared" si="56"/>
        <v>96.16629661618695</v>
      </c>
      <c r="N102" s="14">
        <f t="shared" si="57"/>
        <v>83.56629661618696</v>
      </c>
      <c r="O102" s="15">
        <f ca="1" t="shared" si="66"/>
        <v>-1.8104467845101557</v>
      </c>
      <c r="P102" s="15">
        <f ca="1" t="shared" si="67"/>
        <v>-2.090446789464792</v>
      </c>
      <c r="Q102" s="15">
        <f ca="1" t="shared" si="68"/>
        <v>-1.9504467869874738</v>
      </c>
      <c r="R102" s="14" t="b">
        <f t="shared" si="65"/>
        <v>1</v>
      </c>
      <c r="S102" s="14">
        <f t="shared" si="63"/>
        <v>93</v>
      </c>
      <c r="T102" s="17">
        <f t="shared" si="58"/>
        <v>38307.338831018424</v>
      </c>
      <c r="U102" s="14">
        <f t="shared" si="47"/>
        <v>89.86629661618696</v>
      </c>
      <c r="V102" s="17">
        <f t="shared" si="48"/>
        <v>38307.338831018424</v>
      </c>
      <c r="W102" s="14">
        <f t="shared" si="43"/>
        <v>89.86629661618696</v>
      </c>
      <c r="X102" s="19">
        <f t="shared" si="49"/>
        <v>96</v>
      </c>
      <c r="AB102" s="3">
        <f ca="1" t="shared" si="50"/>
        <v>89.86629661618696</v>
      </c>
      <c r="AC102" s="3">
        <f ca="1" t="shared" si="69"/>
        <v>141.30155769146035</v>
      </c>
      <c r="AD102">
        <f ca="1" t="shared" si="59"/>
        <v>93.49426304221936</v>
      </c>
    </row>
    <row r="103" spans="1:30" ht="13.5" thickBot="1">
      <c r="A103" s="1">
        <f t="shared" si="40"/>
        <v>38307.33888888879</v>
      </c>
      <c r="B103" s="3">
        <f t="shared" si="45"/>
        <v>71.42117864773635</v>
      </c>
      <c r="C103" s="3">
        <f t="shared" si="61"/>
        <v>73.67117864773635</v>
      </c>
      <c r="D103" s="3">
        <f t="shared" si="62"/>
        <v>69.17117864773635</v>
      </c>
      <c r="E103" t="b">
        <f t="shared" si="51"/>
        <v>1</v>
      </c>
      <c r="F103" s="1">
        <f t="shared" si="52"/>
        <v>38307.33888888879</v>
      </c>
      <c r="G103">
        <f t="shared" si="53"/>
        <v>71.42117864773635</v>
      </c>
      <c r="H103" s="1">
        <f t="shared" si="54"/>
        <v>38307.33888888879</v>
      </c>
      <c r="I103">
        <f t="shared" si="55"/>
        <v>71.42117864773635</v>
      </c>
      <c r="J103">
        <f t="shared" si="60"/>
        <v>97</v>
      </c>
      <c r="K103">
        <f t="shared" si="41"/>
        <v>9.599999999999982</v>
      </c>
      <c r="L103" s="23">
        <f t="shared" si="46"/>
        <v>38307.33888888879</v>
      </c>
      <c r="M103" s="20">
        <f t="shared" si="56"/>
        <v>77.72117864773635</v>
      </c>
      <c r="N103" s="20">
        <f t="shared" si="57"/>
        <v>65.12117864773636</v>
      </c>
      <c r="O103" s="15">
        <f ca="1" t="shared" si="66"/>
        <v>-1.998304471955927</v>
      </c>
      <c r="P103" s="15">
        <f ca="1" t="shared" si="67"/>
        <v>-2.2503044764150997</v>
      </c>
      <c r="Q103" s="15">
        <f ca="1" t="shared" si="68"/>
        <v>-2.1243044741855135</v>
      </c>
      <c r="R103" s="14" t="b">
        <f t="shared" si="65"/>
        <v>1</v>
      </c>
      <c r="S103" s="20">
        <f t="shared" si="63"/>
        <v>102</v>
      </c>
      <c r="T103" s="21">
        <f t="shared" si="58"/>
        <v>38307.33888888879</v>
      </c>
      <c r="U103" s="20">
        <f t="shared" si="47"/>
        <v>71.42117864773635</v>
      </c>
      <c r="V103" s="21">
        <f t="shared" si="48"/>
        <v>38307.33888888879</v>
      </c>
      <c r="W103" s="20">
        <f t="shared" si="43"/>
        <v>71.42117864773635</v>
      </c>
      <c r="X103" s="22">
        <f t="shared" si="49"/>
        <v>97</v>
      </c>
      <c r="AB103" s="3">
        <f ca="1" t="shared" si="50"/>
        <v>71.42117864773635</v>
      </c>
      <c r="AC103" s="3">
        <f ca="1" t="shared" si="69"/>
        <v>141.71633556942885</v>
      </c>
      <c r="AD103">
        <f ca="1" t="shared" si="59"/>
        <v>100.8312437580422</v>
      </c>
    </row>
    <row r="104" ht="12.75">
      <c r="AC104" s="3"/>
    </row>
    <row r="105" ht="12.75">
      <c r="AC105" s="3"/>
    </row>
    <row r="106" ht="12.75">
      <c r="AC106" s="3"/>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Stephen Friedenthal</Company>
  <HyperlinkBase>http://www.evsystems.net</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 sheet for demonstrating the effects of archive and collector compression with the Proficy Historian</dc:title>
  <dc:subject>GE Hsitorian Data Compression</dc:subject>
  <dc:creator>Stephen Friedenthal</dc:creator>
  <cp:keywords/>
  <dc:description>Created by Stephen Friedenthal.  All rights reserved.</dc:description>
  <cp:lastModifiedBy>Stephen Friedenthal</cp:lastModifiedBy>
  <dcterms:created xsi:type="dcterms:W3CDTF">2004-11-17T22:55:26Z</dcterms:created>
  <dcterms:modified xsi:type="dcterms:W3CDTF">2007-05-25T16:01:29Z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Stephen Friedenthal, All rights reserved</vt:lpwstr>
  </property>
  <property fmtid="{D5CDD505-2E9C-101B-9397-08002B2CF9AE}" pid="3" name="Telephone Number">
    <vt:lpwstr>+1 617-901-9193</vt:lpwstr>
  </property>
</Properties>
</file>